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Lyda Consuelo Rojas" algorithmName="SHA-512" hashValue="TPxatc9GFWrQzZTwVITD48qGU8sCNjrAlezlhvZ1Zj4QZz/74wL7hDfp7vGcbjWk1BpljpzZlAy+xhvuVqxYNw==" saltValue="RJAqJK2HA1w00Y8Rpsv9fg==" spinCount="100000"/>
  <workbookPr/>
  <mc:AlternateContent xmlns:mc="http://schemas.openxmlformats.org/markup-compatibility/2006">
    <mc:Choice Requires="x15">
      <x15ac:absPath xmlns:x15ac="http://schemas.microsoft.com/office/spreadsheetml/2010/11/ac" url="C:\Users\lcrojas\Desktop\"/>
    </mc:Choice>
  </mc:AlternateContent>
  <workbookProtection workbookAlgorithmName="SHA-512" workbookHashValue="dm2DwA9sljaoDSlSM2BQL6SuEBxReRcWEpY0HyrxMV46ynOGo/Wrh+a7GV+8i4JzZMHdKyDt64n9or3p2bZ28A==" workbookSaltValue="A0oA3ktALv6NgNzqv/bXgw==" workbookSpinCount="100000" lockStructure="1"/>
  <bookViews>
    <workbookView xWindow="0" yWindow="0" windowWidth="27315" windowHeight="15360" tabRatio="627" activeTab="5"/>
  </bookViews>
  <sheets>
    <sheet name="Contenido" sheetId="13" r:id="rId1"/>
    <sheet name="COU simpl 2010" sheetId="5" r:id="rId2"/>
    <sheet name="COU simpl 2011" sheetId="4" r:id="rId3"/>
    <sheet name="COU simpl 2012" sheetId="3" r:id="rId4"/>
    <sheet name="COU simpl 2013" sheetId="1" r:id="rId5"/>
    <sheet name="Combinadas" sheetId="14" r:id="rId6"/>
    <sheet name="Combinadas por sectores 2012" sheetId="15" r:id="rId7"/>
    <sheet name="Indicadores" sheetId="16" r:id="rId8"/>
    <sheet name="Activos 2010" sheetId="7" r:id="rId9"/>
    <sheet name="Activos 2011" sheetId="8" r:id="rId10"/>
    <sheet name="Activos 2012" sheetId="6" r:id="rId11"/>
    <sheet name="Emisiones 2010" sheetId="9" r:id="rId12"/>
    <sheet name="Emisiones 2011" sheetId="10" r:id="rId13"/>
    <sheet name="Emisiones 2012" sheetId="11" r:id="rId14"/>
    <sheet name="Emisiones 2013" sheetId="12" r:id="rId15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2" i="16" l="1"/>
  <c r="H45" i="16"/>
  <c r="F24" i="16"/>
  <c r="E24" i="16"/>
  <c r="D24" i="16"/>
  <c r="C24" i="16"/>
  <c r="B24" i="16"/>
  <c r="F23" i="16"/>
  <c r="E23" i="16"/>
  <c r="D23" i="16"/>
  <c r="C23" i="16"/>
  <c r="B23" i="16"/>
  <c r="F22" i="16"/>
  <c r="E22" i="16"/>
  <c r="D22" i="16"/>
  <c r="C22" i="16"/>
  <c r="B22" i="16"/>
  <c r="F21" i="16"/>
  <c r="E21" i="16"/>
  <c r="D21" i="16"/>
  <c r="C21" i="16"/>
  <c r="B21" i="16"/>
  <c r="F20" i="16"/>
  <c r="E20" i="16"/>
  <c r="D20" i="16"/>
  <c r="C20" i="16"/>
  <c r="B20" i="16"/>
  <c r="F19" i="16"/>
  <c r="E19" i="16"/>
  <c r="D19" i="16"/>
  <c r="C19" i="16"/>
  <c r="B19" i="16"/>
  <c r="F12" i="16"/>
  <c r="F25" i="16"/>
  <c r="G47" i="15"/>
  <c r="E12" i="15"/>
  <c r="E47" i="15" s="1"/>
  <c r="I11" i="15"/>
  <c r="E43" i="15" s="1"/>
  <c r="X38" i="15"/>
  <c r="E38" i="15"/>
  <c r="B38" i="15"/>
  <c r="X37" i="15"/>
  <c r="X36" i="15"/>
  <c r="G17" i="15"/>
  <c r="G36" i="15" s="1"/>
  <c r="X35" i="15"/>
  <c r="I24" i="15"/>
  <c r="I38" i="15" s="1"/>
  <c r="G35" i="15"/>
  <c r="F35" i="15"/>
  <c r="E35" i="15"/>
  <c r="D35" i="15"/>
  <c r="C35" i="15"/>
  <c r="B35" i="15"/>
  <c r="I32" i="15"/>
  <c r="Q32" i="15" s="1"/>
  <c r="I26" i="15"/>
  <c r="Q26" i="15"/>
  <c r="L25" i="15"/>
  <c r="I25" i="15"/>
  <c r="Q25" i="15" s="1"/>
  <c r="I21" i="15"/>
  <c r="Q21" i="15" s="1"/>
  <c r="L20" i="15"/>
  <c r="I20" i="15"/>
  <c r="Q20" i="15"/>
  <c r="I19" i="15"/>
  <c r="F18" i="15"/>
  <c r="F38" i="15"/>
  <c r="H17" i="15"/>
  <c r="G39" i="15"/>
  <c r="B12" i="15"/>
  <c r="B17" i="15"/>
  <c r="B39" i="15" s="1"/>
  <c r="F16" i="15"/>
  <c r="I16" i="15" s="1"/>
  <c r="Q16" i="15" s="1"/>
  <c r="Q15" i="15"/>
  <c r="Q14" i="15"/>
  <c r="F13" i="15"/>
  <c r="N13" i="15" s="1"/>
  <c r="Q13" i="15" s="1"/>
  <c r="I13" i="15"/>
  <c r="D12" i="15"/>
  <c r="D17" i="15" s="1"/>
  <c r="D47" i="15"/>
  <c r="C12" i="15"/>
  <c r="C47" i="15" s="1"/>
  <c r="Q10" i="15"/>
  <c r="Q9" i="15"/>
  <c r="E8" i="15"/>
  <c r="I8" i="15"/>
  <c r="Q8" i="15"/>
  <c r="J41" i="14"/>
  <c r="H41" i="14"/>
  <c r="G41" i="14"/>
  <c r="B41" i="14"/>
  <c r="J38" i="14"/>
  <c r="H38" i="14"/>
  <c r="G38" i="14"/>
  <c r="B38" i="14"/>
  <c r="P35" i="14"/>
  <c r="X35" i="14" s="1"/>
  <c r="P29" i="14"/>
  <c r="X29" i="14"/>
  <c r="P28" i="14"/>
  <c r="X28" i="14" s="1"/>
  <c r="P27" i="14"/>
  <c r="P41" i="14" s="1"/>
  <c r="X27" i="14"/>
  <c r="X26" i="14"/>
  <c r="P24" i="14"/>
  <c r="X24" i="14"/>
  <c r="P23" i="14"/>
  <c r="X23" i="14" s="1"/>
  <c r="P21" i="14"/>
  <c r="X21" i="14"/>
  <c r="X41" i="14"/>
  <c r="H20" i="14"/>
  <c r="H39" i="14"/>
  <c r="P19" i="14"/>
  <c r="X19" i="14" s="1"/>
  <c r="P18" i="14"/>
  <c r="X18" i="14"/>
  <c r="P17" i="14"/>
  <c r="X17" i="14" s="1"/>
  <c r="J16" i="14"/>
  <c r="P16" i="14"/>
  <c r="X16" i="14"/>
  <c r="G15" i="14"/>
  <c r="G20" i="14" s="1"/>
  <c r="G39" i="14" s="1"/>
  <c r="B15" i="14"/>
  <c r="B20" i="14" s="1"/>
  <c r="P14" i="14"/>
  <c r="X14" i="14"/>
  <c r="X38" i="14"/>
  <c r="P13" i="14"/>
  <c r="X13" i="14"/>
  <c r="P12" i="14"/>
  <c r="X12" i="14" s="1"/>
  <c r="P11" i="14"/>
  <c r="X11" i="14"/>
  <c r="C25" i="16"/>
  <c r="E45" i="16"/>
  <c r="D25" i="16"/>
  <c r="B45" i="16"/>
  <c r="F45" i="16"/>
  <c r="E25" i="16"/>
  <c r="C45" i="16"/>
  <c r="G45" i="16"/>
  <c r="B25" i="16"/>
  <c r="D45" i="16"/>
  <c r="B47" i="15"/>
  <c r="B37" i="15"/>
  <c r="B40" i="15"/>
  <c r="B48" i="15"/>
  <c r="C17" i="15"/>
  <c r="C48" i="15" s="1"/>
  <c r="G48" i="15"/>
  <c r="I18" i="15"/>
  <c r="J15" i="14"/>
  <c r="J20" i="14" s="1"/>
  <c r="P15" i="14"/>
  <c r="X15" i="14" s="1"/>
  <c r="H46" i="15"/>
  <c r="D46" i="15"/>
  <c r="Q18" i="15"/>
  <c r="G46" i="15"/>
  <c r="C46" i="15"/>
  <c r="B46" i="15"/>
  <c r="I46" i="15"/>
  <c r="E46" i="15"/>
  <c r="F46" i="15"/>
  <c r="C39" i="15"/>
  <c r="C37" i="15"/>
  <c r="C36" i="15"/>
  <c r="H37" i="12"/>
  <c r="H36" i="12"/>
  <c r="H35" i="12"/>
  <c r="H34" i="12"/>
  <c r="H32" i="12"/>
  <c r="H31" i="12"/>
  <c r="H30" i="12"/>
  <c r="H29" i="12"/>
  <c r="I20" i="12"/>
  <c r="I19" i="12"/>
  <c r="I18" i="12"/>
  <c r="I17" i="12"/>
  <c r="I15" i="12"/>
  <c r="I14" i="12"/>
  <c r="I13" i="12"/>
  <c r="I12" i="12"/>
  <c r="H38" i="11"/>
  <c r="H37" i="11"/>
  <c r="H36" i="11"/>
  <c r="H35" i="11"/>
  <c r="H33" i="11"/>
  <c r="H32" i="11"/>
  <c r="H31" i="11"/>
  <c r="H30" i="11"/>
  <c r="I21" i="11"/>
  <c r="I20" i="11"/>
  <c r="I19" i="11"/>
  <c r="I18" i="11"/>
  <c r="I16" i="11"/>
  <c r="I15" i="11"/>
  <c r="I14" i="11"/>
  <c r="I13" i="11"/>
  <c r="H35" i="10"/>
  <c r="H34" i="10"/>
  <c r="H33" i="10"/>
  <c r="H32" i="10"/>
  <c r="H30" i="10"/>
  <c r="H29" i="10"/>
  <c r="H28" i="10"/>
  <c r="H27" i="10"/>
  <c r="I18" i="10"/>
  <c r="I17" i="10"/>
  <c r="I16" i="10"/>
  <c r="I15" i="10"/>
  <c r="I13" i="10"/>
  <c r="I12" i="10"/>
  <c r="I11" i="10"/>
  <c r="I10" i="10"/>
  <c r="H35" i="9"/>
  <c r="H34" i="9"/>
  <c r="H33" i="9"/>
  <c r="H32" i="9"/>
  <c r="H30" i="9"/>
  <c r="H29" i="9"/>
  <c r="H28" i="9"/>
  <c r="H27" i="9"/>
  <c r="I18" i="9"/>
  <c r="I17" i="9"/>
  <c r="I16" i="9"/>
  <c r="I15" i="9"/>
  <c r="I13" i="9"/>
  <c r="I12" i="9"/>
  <c r="I11" i="9"/>
  <c r="I10" i="9"/>
  <c r="B12" i="8"/>
  <c r="E12" i="8" s="1"/>
  <c r="B18" i="8"/>
  <c r="B20" i="8"/>
  <c r="B18" i="7"/>
  <c r="E18" i="7" s="1"/>
  <c r="B12" i="7"/>
  <c r="B20" i="7" s="1"/>
  <c r="B21" i="7" s="1"/>
  <c r="B18" i="6"/>
  <c r="E19" i="8"/>
  <c r="C18" i="8"/>
  <c r="D18" i="8"/>
  <c r="E18" i="8" s="1"/>
  <c r="E17" i="8"/>
  <c r="E16" i="8"/>
  <c r="E15" i="8"/>
  <c r="E14" i="8"/>
  <c r="E13" i="8"/>
  <c r="C12" i="8"/>
  <c r="D12" i="8"/>
  <c r="E11" i="8"/>
  <c r="E10" i="8"/>
  <c r="E9" i="8"/>
  <c r="E8" i="8"/>
  <c r="E7" i="8"/>
  <c r="E6" i="8"/>
  <c r="E19" i="7"/>
  <c r="C18" i="7"/>
  <c r="D18" i="7"/>
  <c r="E17" i="7"/>
  <c r="E16" i="7"/>
  <c r="E15" i="7"/>
  <c r="E14" i="7"/>
  <c r="E13" i="7"/>
  <c r="C12" i="7"/>
  <c r="D12" i="7"/>
  <c r="E11" i="7"/>
  <c r="E10" i="7"/>
  <c r="E9" i="7"/>
  <c r="E8" i="7"/>
  <c r="E7" i="7"/>
  <c r="E6" i="7"/>
  <c r="D18" i="6"/>
  <c r="C18" i="6"/>
  <c r="B12" i="6"/>
  <c r="B20" i="6"/>
  <c r="B21" i="6" s="1"/>
  <c r="C12" i="6"/>
  <c r="D12" i="6"/>
  <c r="E11" i="6"/>
  <c r="E16" i="6"/>
  <c r="E19" i="6"/>
  <c r="E17" i="6"/>
  <c r="E15" i="6"/>
  <c r="E14" i="6"/>
  <c r="E13" i="6"/>
  <c r="E10" i="6"/>
  <c r="E9" i="6"/>
  <c r="E8" i="6"/>
  <c r="E7" i="6"/>
  <c r="E6" i="6"/>
  <c r="M26" i="1"/>
  <c r="M13" i="1"/>
  <c r="M26" i="3"/>
  <c r="M13" i="3"/>
  <c r="M15" i="5"/>
  <c r="K28" i="5" s="1"/>
  <c r="M13" i="5"/>
  <c r="K26" i="5"/>
  <c r="M20" i="5"/>
  <c r="K7" i="5" s="1"/>
  <c r="M21" i="5"/>
  <c r="M22" i="5"/>
  <c r="K9" i="5" s="1"/>
  <c r="C16" i="5"/>
  <c r="C29" i="5"/>
  <c r="D16" i="5"/>
  <c r="D29" i="5"/>
  <c r="E16" i="5"/>
  <c r="E29" i="5"/>
  <c r="F16" i="5"/>
  <c r="F29" i="5"/>
  <c r="G16" i="5"/>
  <c r="G29" i="5"/>
  <c r="H16" i="5"/>
  <c r="H29" i="5"/>
  <c r="I16" i="5"/>
  <c r="I29" i="5"/>
  <c r="J16" i="5"/>
  <c r="J29" i="5"/>
  <c r="L16" i="5"/>
  <c r="L29" i="5"/>
  <c r="B16" i="5"/>
  <c r="B29" i="5"/>
  <c r="C28" i="1"/>
  <c r="C15" i="1"/>
  <c r="D28" i="1"/>
  <c r="D15" i="1"/>
  <c r="E28" i="1"/>
  <c r="E15" i="1"/>
  <c r="F28" i="1"/>
  <c r="F15" i="1"/>
  <c r="G28" i="1"/>
  <c r="G15" i="1"/>
  <c r="H15" i="1"/>
  <c r="H28" i="1"/>
  <c r="I28" i="1"/>
  <c r="I15" i="1"/>
  <c r="J28" i="1"/>
  <c r="J15" i="1"/>
  <c r="L15" i="1"/>
  <c r="L28" i="1"/>
  <c r="M12" i="1"/>
  <c r="K25" i="1"/>
  <c r="M14" i="1"/>
  <c r="K27" i="1" s="1"/>
  <c r="M27" i="1" s="1"/>
  <c r="M19" i="1"/>
  <c r="K6" i="1" s="1"/>
  <c r="M20" i="1"/>
  <c r="K7" i="1"/>
  <c r="M21" i="1"/>
  <c r="K8" i="1" s="1"/>
  <c r="M8" i="1" s="1"/>
  <c r="B15" i="1"/>
  <c r="B28" i="1"/>
  <c r="C28" i="3"/>
  <c r="C15" i="3"/>
  <c r="D28" i="3"/>
  <c r="D15" i="3"/>
  <c r="E28" i="3"/>
  <c r="E15" i="3"/>
  <c r="F28" i="3"/>
  <c r="F15" i="3"/>
  <c r="G28" i="3"/>
  <c r="G15" i="3"/>
  <c r="H28" i="3"/>
  <c r="H15" i="3"/>
  <c r="I28" i="3"/>
  <c r="I15" i="3"/>
  <c r="J28" i="3"/>
  <c r="J15" i="3"/>
  <c r="L15" i="3"/>
  <c r="L28" i="3"/>
  <c r="M14" i="3"/>
  <c r="K27" i="3" s="1"/>
  <c r="M27" i="3" s="1"/>
  <c r="M12" i="3"/>
  <c r="K25" i="3"/>
  <c r="M19" i="3"/>
  <c r="K6" i="3"/>
  <c r="M6" i="3" s="1"/>
  <c r="M20" i="3"/>
  <c r="K7" i="3" s="1"/>
  <c r="K15" i="3" s="1"/>
  <c r="M15" i="3" s="1"/>
  <c r="M21" i="3"/>
  <c r="K8" i="3"/>
  <c r="M8" i="3" s="1"/>
  <c r="B28" i="3"/>
  <c r="B15" i="3"/>
  <c r="C28" i="4"/>
  <c r="C15" i="4"/>
  <c r="D28" i="4"/>
  <c r="D15" i="4"/>
  <c r="E28" i="4"/>
  <c r="E15" i="4"/>
  <c r="F28" i="4"/>
  <c r="F15" i="4"/>
  <c r="G28" i="4"/>
  <c r="G15" i="4"/>
  <c r="H28" i="4"/>
  <c r="H15" i="4"/>
  <c r="I28" i="4"/>
  <c r="I15" i="4"/>
  <c r="J28" i="4"/>
  <c r="J15" i="4"/>
  <c r="L28" i="4"/>
  <c r="L15" i="4"/>
  <c r="M19" i="4"/>
  <c r="K6" i="4"/>
  <c r="M20" i="4"/>
  <c r="K7" i="4" s="1"/>
  <c r="M7" i="4" s="1"/>
  <c r="M21" i="4"/>
  <c r="K8" i="4"/>
  <c r="M8" i="4" s="1"/>
  <c r="M12" i="4"/>
  <c r="K25" i="4"/>
  <c r="M14" i="4"/>
  <c r="K27" i="4" s="1"/>
  <c r="M27" i="4" s="1"/>
  <c r="B28" i="4"/>
  <c r="B15" i="4"/>
  <c r="M22" i="4"/>
  <c r="M9" i="4"/>
  <c r="M23" i="4"/>
  <c r="M10" i="4"/>
  <c r="M11" i="4"/>
  <c r="M24" i="4"/>
  <c r="M25" i="4"/>
  <c r="M13" i="4"/>
  <c r="M26" i="4"/>
  <c r="M7" i="1"/>
  <c r="M9" i="1"/>
  <c r="M22" i="1"/>
  <c r="M10" i="1"/>
  <c r="M23" i="1"/>
  <c r="M11" i="1"/>
  <c r="M24" i="1"/>
  <c r="M25" i="1"/>
  <c r="M8" i="5"/>
  <c r="M9" i="5"/>
  <c r="M10" i="5"/>
  <c r="M23" i="5"/>
  <c r="M11" i="5"/>
  <c r="M24" i="5"/>
  <c r="M25" i="5"/>
  <c r="M12" i="5"/>
  <c r="M26" i="5"/>
  <c r="M14" i="5"/>
  <c r="M27" i="5"/>
  <c r="M7" i="3"/>
  <c r="M9" i="3"/>
  <c r="M22" i="3"/>
  <c r="M10" i="3"/>
  <c r="M23" i="3"/>
  <c r="M11" i="3"/>
  <c r="M24" i="3"/>
  <c r="M25" i="3"/>
  <c r="E12" i="7"/>
  <c r="E12" i="6"/>
  <c r="E18" i="6"/>
  <c r="M28" i="5" l="1"/>
  <c r="K29" i="5"/>
  <c r="M29" i="5" s="1"/>
  <c r="P20" i="14"/>
  <c r="B40" i="14"/>
  <c r="B39" i="14"/>
  <c r="K15" i="1"/>
  <c r="M15" i="1" s="1"/>
  <c r="M6" i="1"/>
  <c r="K16" i="5"/>
  <c r="M16" i="5" s="1"/>
  <c r="M7" i="5"/>
  <c r="K28" i="4"/>
  <c r="M28" i="4" s="1"/>
  <c r="J39" i="14"/>
  <c r="J40" i="14"/>
  <c r="K15" i="4"/>
  <c r="M15" i="4" s="1"/>
  <c r="M6" i="4"/>
  <c r="K28" i="3"/>
  <c r="M28" i="3" s="1"/>
  <c r="K28" i="1"/>
  <c r="M28" i="1" s="1"/>
  <c r="D36" i="15"/>
  <c r="D37" i="15"/>
  <c r="D40" i="15"/>
  <c r="D39" i="15"/>
  <c r="D48" i="15"/>
  <c r="G43" i="15"/>
  <c r="C43" i="15"/>
  <c r="H43" i="15"/>
  <c r="Q24" i="15"/>
  <c r="D44" i="15"/>
  <c r="C40" i="15"/>
  <c r="Q11" i="15"/>
  <c r="B36" i="15"/>
  <c r="P38" i="14"/>
  <c r="F12" i="15"/>
  <c r="I35" i="15"/>
  <c r="F43" i="15"/>
  <c r="I43" i="15"/>
  <c r="B43" i="15"/>
  <c r="C44" i="15"/>
  <c r="D43" i="15"/>
  <c r="I12" i="15"/>
  <c r="E17" i="15"/>
  <c r="E48" i="15" l="1"/>
  <c r="E36" i="15"/>
  <c r="E39" i="15"/>
  <c r="Q12" i="15"/>
  <c r="G44" i="15"/>
  <c r="B44" i="15"/>
  <c r="I47" i="15"/>
  <c r="I44" i="15"/>
  <c r="H44" i="15"/>
  <c r="E44" i="15"/>
  <c r="F17" i="15"/>
  <c r="F47" i="15"/>
  <c r="F44" i="15"/>
  <c r="X20" i="14"/>
  <c r="P40" i="14"/>
  <c r="P39" i="14"/>
  <c r="X40" i="14" l="1"/>
  <c r="X39" i="14"/>
  <c r="F37" i="15"/>
  <c r="F39" i="15"/>
  <c r="F48" i="15"/>
  <c r="F36" i="15"/>
  <c r="F40" i="15"/>
  <c r="F45" i="15"/>
  <c r="I17" i="15"/>
  <c r="I48" i="15" l="1"/>
  <c r="Q17" i="15"/>
  <c r="I37" i="15"/>
  <c r="I39" i="15"/>
  <c r="C45" i="15"/>
  <c r="I36" i="15"/>
  <c r="G45" i="15"/>
  <c r="I45" i="15"/>
  <c r="D45" i="15"/>
  <c r="B45" i="15"/>
  <c r="H45" i="15"/>
  <c r="E45" i="15"/>
</calcChain>
</file>

<file path=xl/comments1.xml><?xml version="1.0" encoding="utf-8"?>
<comments xmlns="http://schemas.openxmlformats.org/spreadsheetml/2006/main">
  <authors>
    <author>CONSUELO ONOFRE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</rPr>
          <t>CONSUELO ONOFRE:</t>
        </r>
        <r>
          <rPr>
            <sz val="9"/>
            <color indexed="81"/>
            <rFont val="Tahoma"/>
            <family val="2"/>
          </rPr>
          <t xml:space="preserve">
incluye el valor calculado del valor del agua de los hoteles y el valor del agua facturada para comercial y oficial existente en al base de SUI
solo aquitania y tota
hoteles 34 y facturado 77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CONSUELO ONOFRE:</t>
        </r>
        <r>
          <rPr>
            <sz val="9"/>
            <color indexed="81"/>
            <rFont val="Tahoma"/>
            <family val="2"/>
          </rPr>
          <t xml:space="preserve">
agua en el beneficio del pescado es decir en su proceso  de la vado y evicerado</t>
        </r>
      </text>
    </comment>
    <comment ref="H29" authorId="0" shapeId="0">
      <text>
        <r>
          <rPr>
            <b/>
            <sz val="9"/>
            <color indexed="81"/>
            <rFont val="Tahoma"/>
            <family val="2"/>
          </rPr>
          <t>CONSUELO ONOFRE:</t>
        </r>
        <r>
          <rPr>
            <sz val="9"/>
            <color indexed="81"/>
            <rFont val="Tahoma"/>
            <family val="2"/>
          </rPr>
          <t xml:space="preserve">
dato de sogamoso unicamente y es total no la que pertenece a la cuenca
</t>
        </r>
      </text>
    </comment>
    <comment ref="A36" authorId="0" shapeId="0">
      <text>
        <r>
          <rPr>
            <b/>
            <sz val="9"/>
            <color indexed="81"/>
            <rFont val="Tahoma"/>
            <family val="2"/>
          </rPr>
          <t>CONSUELO ONOFRE:</t>
        </r>
        <r>
          <rPr>
            <sz val="9"/>
            <color indexed="81"/>
            <rFont val="Tahoma"/>
            <family val="2"/>
          </rPr>
          <t xml:space="preserve">
se diide por extraccion total. 
En el caso de agricultura solo se toma el agua para riego y no la del suelo (13.11
</t>
        </r>
      </text>
    </comment>
  </commentList>
</comments>
</file>

<file path=xl/sharedStrings.xml><?xml version="1.0" encoding="utf-8"?>
<sst xmlns="http://schemas.openxmlformats.org/spreadsheetml/2006/main" count="638" uniqueCount="186">
  <si>
    <t xml:space="preserve"> Pecuario </t>
  </si>
  <si>
    <t xml:space="preserve"> Piscícola  </t>
  </si>
  <si>
    <t>Perdidas</t>
  </si>
  <si>
    <t>Agua residual</t>
  </si>
  <si>
    <t>Medio Ambiente</t>
  </si>
  <si>
    <t xml:space="preserve">Aguas superficiales </t>
  </si>
  <si>
    <t>Aguas subterraneas</t>
  </si>
  <si>
    <t>Aguas del suelo</t>
  </si>
  <si>
    <t>Precipitación</t>
  </si>
  <si>
    <t>OFERTA</t>
  </si>
  <si>
    <t>UTILIZACIÓN</t>
  </si>
  <si>
    <t>SUMA</t>
  </si>
  <si>
    <t>Alcantarillado</t>
  </si>
  <si>
    <t>Agricultura</t>
  </si>
  <si>
    <t>Hoteles</t>
  </si>
  <si>
    <t>Servicios</t>
  </si>
  <si>
    <t>Acueductos</t>
  </si>
  <si>
    <t>Resto del Mundo</t>
  </si>
  <si>
    <t>Agua potable</t>
  </si>
  <si>
    <t>Agua para riego</t>
  </si>
  <si>
    <t>Uso final del agua</t>
  </si>
  <si>
    <t>Distritos de Riego</t>
  </si>
  <si>
    <t>Hogares</t>
  </si>
  <si>
    <t>CUADROS DE OFERTA Y UTILIZACION 2010</t>
  </si>
  <si>
    <t>CUADROS DE OFERTA Y UTILIZACION 2011</t>
  </si>
  <si>
    <t>CUADROS DE OFERTA Y UTILIZACION 2012</t>
  </si>
  <si>
    <t>Contabilidad Ambiental y Económica para el Agua: Caso Piloto para la Cuenca del Lago de Tota</t>
  </si>
  <si>
    <t>hectometros cúbicos o millones de metros cúbicos</t>
  </si>
  <si>
    <t>Descripción</t>
  </si>
  <si>
    <t>Lago</t>
  </si>
  <si>
    <t>Ríos y quebradas</t>
  </si>
  <si>
    <t>Agua del suelo</t>
  </si>
  <si>
    <t>Total</t>
  </si>
  <si>
    <t>Aumentos en los activos</t>
  </si>
  <si>
    <t>4. Entrada desde otros territorios
 (Aportes Rio Olarte)</t>
  </si>
  <si>
    <t>5. Entrada desde otros recurso de aguas interiores</t>
  </si>
  <si>
    <t>Total aumento en los activos</t>
  </si>
  <si>
    <t>Disminución en los activos</t>
  </si>
  <si>
    <t>8. Salida a otros territorios</t>
  </si>
  <si>
    <t>Total disminución en los activos</t>
  </si>
  <si>
    <t>6.       Evapotranspiración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</si>
  <si>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Stock de apertura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</si>
  <si>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Precipitación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</si>
  <si>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 xml:space="preserve">Retornos 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</si>
  <si>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Extracciones</t>
    </r>
  </si>
  <si>
    <r>
      <t>7.</t>
    </r>
    <r>
      <rPr>
        <sz val="11"/>
        <rFont val="Times New Roman"/>
        <family val="1"/>
      </rPr>
      <t>      Salidas a otros recursos de agua interior</t>
    </r>
  </si>
  <si>
    <r>
      <t>8.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>Activo de cierre</t>
    </r>
  </si>
  <si>
    <t>CUADRO DE STOCK 2012</t>
  </si>
  <si>
    <t>CUADROS DE OFERTA Y UTILIZACION 2013</t>
  </si>
  <si>
    <t>CUENTA DE EMISIONES 2010</t>
  </si>
  <si>
    <t>Toneladas al año</t>
  </si>
  <si>
    <t>CUADRO DE OFERTA DE CONTAMINANTES</t>
  </si>
  <si>
    <t>Generación de descargas brutas al agua</t>
  </si>
  <si>
    <t>Acumulación</t>
  </si>
  <si>
    <t>Flujos con el resto del mundo</t>
  </si>
  <si>
    <t>Flujos  procedentes del ambiente</t>
  </si>
  <si>
    <t>Oferta Total</t>
  </si>
  <si>
    <t>Agricola</t>
  </si>
  <si>
    <t>Piscicultura</t>
  </si>
  <si>
    <t>Alcantarillados</t>
  </si>
  <si>
    <t>Emisiones procedentes de activos fijos</t>
  </si>
  <si>
    <t>Emisiones al agua por tipo de contaminante</t>
  </si>
  <si>
    <r>
      <t>DBO</t>
    </r>
    <r>
      <rPr>
        <vertAlign val="subscript"/>
        <sz val="9"/>
        <rFont val="Arial"/>
        <family val="2"/>
      </rPr>
      <t>5</t>
    </r>
  </si>
  <si>
    <t>SST</t>
  </si>
  <si>
    <t>Nitrógeno</t>
  </si>
  <si>
    <t>Fósforo</t>
  </si>
  <si>
    <t>Descarga a otras unidades económicas</t>
  </si>
  <si>
    <t>DBO</t>
  </si>
  <si>
    <t>Las emisiones de la actividad agríola corresponden a la cantidad de Nitrógeno y Fósforo que alcanzan el lago procedente de los cultivos de cebolla
Las emiisones de la actividad de piscicultura corresponden a la cría de trucha
Celdas en gris oscuro indican 0 por definición</t>
  </si>
  <si>
    <t>CUADRO DE UTILIZACION DE CONTAMINANTES</t>
  </si>
  <si>
    <t>Flujos al Ambiente</t>
  </si>
  <si>
    <t xml:space="preserve">Utilización Total </t>
  </si>
  <si>
    <t>CUENTA DE EMISIONES 2011</t>
  </si>
  <si>
    <t>CUENTA DE EMISIONES 2012</t>
  </si>
  <si>
    <t>CUENTA DE EMISIONES 2013</t>
  </si>
  <si>
    <t>Resultados</t>
  </si>
  <si>
    <t>Cuadros Oferta Utilización 2010</t>
  </si>
  <si>
    <t>Cuadros Oferta Utilización 2011</t>
  </si>
  <si>
    <t>Cuadros Oferta Utilización 2012</t>
  </si>
  <si>
    <t>Cuadros Oferta Utilización 2013</t>
  </si>
  <si>
    <t>Cuenta de emisiones 2010</t>
  </si>
  <si>
    <t xml:space="preserve"> Cuenta de emisiones 2011</t>
  </si>
  <si>
    <t>Cuenta de emisiones 2012</t>
  </si>
  <si>
    <t>Cuenta de emisiones 2013</t>
  </si>
  <si>
    <t>Cuadro de activos 2010</t>
  </si>
  <si>
    <t>Cuadro de activos 2011</t>
  </si>
  <si>
    <t>Cuadro de activos 2012</t>
  </si>
  <si>
    <t>CUADRO DE STOCK 2010</t>
  </si>
  <si>
    <t>CUADRO DE STOCK 2011</t>
  </si>
  <si>
    <t>Grandes Sectores</t>
  </si>
  <si>
    <t xml:space="preserve">hogares </t>
  </si>
  <si>
    <t>total</t>
  </si>
  <si>
    <t>Resto del mundo</t>
  </si>
  <si>
    <t>Impuestos menos subsidios sobre productos y margenes de comercio y transporte</t>
  </si>
  <si>
    <t>Consumo final efectivo</t>
  </si>
  <si>
    <t xml:space="preserve">Formación de Capital </t>
  </si>
  <si>
    <t>hogares</t>
  </si>
  <si>
    <t>Gobierno</t>
  </si>
  <si>
    <t>Agricultura, ganadería, caza, silvicultura y pesca</t>
  </si>
  <si>
    <t>Explotación de minas y canteras</t>
  </si>
  <si>
    <t>Industrias manufactureras</t>
  </si>
  <si>
    <t>Generación, captación y distribución de energía eléctrica
Hidroenergía *</t>
  </si>
  <si>
    <t>Generación, capt ación y distribución de energía eléctrica   
Termoenergía*</t>
  </si>
  <si>
    <t>Captación, depuración y distribución de agua*</t>
  </si>
  <si>
    <t>Distritos de Riego*</t>
  </si>
  <si>
    <t>Construcción</t>
  </si>
  <si>
    <t>Comercio, reparación, restaurantes y hoteles</t>
  </si>
  <si>
    <t>Transporte, almacenamiento y comunicaciones</t>
  </si>
  <si>
    <t>Establecimientos financieros, seguros, actividades inmobiliarias y servicios a las empresas</t>
  </si>
  <si>
    <t>Actividades de servicios sociales, comunales y personales</t>
  </si>
  <si>
    <t>Eliminación de desperdicios y aguas residuales, saneamiento y actividades similares (Alcantarillado)*</t>
  </si>
  <si>
    <t>acueducto resto del mundo</t>
  </si>
  <si>
    <t>industria resto del mundo</t>
  </si>
  <si>
    <t>Total Resto del mundo</t>
  </si>
  <si>
    <t>01 - 03</t>
  </si>
  <si>
    <t>05 - 09</t>
  </si>
  <si>
    <t>10 - 33</t>
  </si>
  <si>
    <t>41 - 43</t>
  </si>
  <si>
    <t>45 - 47
55 - 56</t>
  </si>
  <si>
    <t>49 - 53
58 - 63</t>
  </si>
  <si>
    <t>64 - 66, 68
77 - 82</t>
  </si>
  <si>
    <t>1. Ofertas de productos de agua (millones de pesos)</t>
  </si>
  <si>
    <t>Agua Natural</t>
  </si>
  <si>
    <t>Servicios de eliminación de aguas residuales</t>
  </si>
  <si>
    <t>Otros productos</t>
  </si>
  <si>
    <t>2. Oferta total de productos</t>
  </si>
  <si>
    <t>3. Consumo Intermedio y utilización final  (millones de pesos)</t>
  </si>
  <si>
    <t>Agua para Riego</t>
  </si>
  <si>
    <t>4. Valor agregado Bruto  (millones de pesos)</t>
  </si>
  <si>
    <t>5. Empleo* (Personas)</t>
  </si>
  <si>
    <r>
      <t>6. Oferta de agua (millones de 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</si>
  <si>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Oferta de agua a otras unidades económicas</t>
  </si>
  <si>
    <t>Total de devoluciones</t>
  </si>
  <si>
    <r>
      <t>7. Utilización de agua (millones 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</si>
  <si>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Extracción total</t>
  </si>
  <si>
    <t>de lo cual extracción propia:</t>
  </si>
  <si>
    <t>Utilización de agua recibida de otras unidades economicas</t>
  </si>
  <si>
    <t>8. Formación bruta de capital (millones de pesos)</t>
  </si>
  <si>
    <t>Para la oferta de agua</t>
  </si>
  <si>
    <t>Para saneamiento del agua</t>
  </si>
  <si>
    <t>9. Stock final de activos fijos para oferta de agua  (miles de millones de pesos)</t>
  </si>
  <si>
    <t>10. Stock final de activos fijos para saneamiento de agua  (miles de millones de pesos)</t>
  </si>
  <si>
    <r>
      <t>11. Consumo de agua (millones de 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</si>
  <si>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indicadores</t>
  </si>
  <si>
    <t>(Valor de la) Producción por unidad de volumen ($/m3)</t>
  </si>
  <si>
    <t>VAB/AGUA UTILIZADA COP/m3</t>
  </si>
  <si>
    <t>VAB/CONSUMO DE AGUA COP/m3</t>
  </si>
  <si>
    <t>EMPLEO/AGUA UTILIZADA Per/hm3</t>
  </si>
  <si>
    <t>CUADROS COMBINADOS 2012</t>
  </si>
  <si>
    <t>Sectores económicos presentes en la Cuenca del Lago de Tota</t>
  </si>
  <si>
    <t>Formación Bruta de Capital</t>
  </si>
  <si>
    <t xml:space="preserve">Agricultura </t>
  </si>
  <si>
    <t>Ganadería</t>
  </si>
  <si>
    <t>acueductos</t>
  </si>
  <si>
    <t>hoteles y servicios</t>
  </si>
  <si>
    <t>alcantarillado</t>
  </si>
  <si>
    <t>acueducto</t>
  </si>
  <si>
    <t>industria</t>
  </si>
  <si>
    <t>4. Valor agregado Bruto  ( millones de pesos)</t>
  </si>
  <si>
    <t>1.04</t>
  </si>
  <si>
    <t>3.06</t>
  </si>
  <si>
    <t xml:space="preserve">Valor agregado Bruto como proporción del valor de la producción </t>
  </si>
  <si>
    <t>m3/ VAB</t>
  </si>
  <si>
    <t xml:space="preserve">Participaciones </t>
  </si>
  <si>
    <t>1. Participacion de la Oferta total de productos en el total de la producción de la cuenca</t>
  </si>
  <si>
    <t xml:space="preserve">2. Participacion del Consumo Intermedio y utilización final en el total del consumo intermedio de la cuenca </t>
  </si>
  <si>
    <t>3. Participacion del Valor agregado Bruto  en el total del valor agregado de la cuenca</t>
  </si>
  <si>
    <t>4.Participacion del  Empleo* (Personas) en el total del empleo de la cuenca</t>
  </si>
  <si>
    <t xml:space="preserve">5. Participación del consumo intermedio en la produccion total </t>
  </si>
  <si>
    <t xml:space="preserve">6. Participación del valor agregado en la produccion total </t>
  </si>
  <si>
    <t>3. Consumo Intermedio y utilización final  (miles de millones de pesos)</t>
  </si>
  <si>
    <t>4. Valor agregado Bruto  (miles de millones de pesos)</t>
  </si>
  <si>
    <t>7. Utilización de agua (millones m3)</t>
  </si>
  <si>
    <t>Indicadores</t>
  </si>
  <si>
    <t>1. Participación de la Oferta total de productos en el total de la producción de la cuenca</t>
  </si>
  <si>
    <t xml:space="preserve">2. Participación del Consumo Intermedio y utilización final en el total de del consumo intermedio de la cuenca </t>
  </si>
  <si>
    <t>3. Participación del Valor agregado Bruto  en el total del valor agregado de la cuenca</t>
  </si>
  <si>
    <t>4.Participación del  Empleo* (Personas) en el total del empleo de la cuenca</t>
  </si>
  <si>
    <t>7. Participación del agua utilizada por sector entre total del agua utilizada</t>
  </si>
  <si>
    <t xml:space="preserve">Indicadores </t>
  </si>
  <si>
    <t>Participaciones</t>
  </si>
  <si>
    <t xml:space="preserve">2. Participacioón del Consumo Intermedio y utilización final en el total del consumo intermedio de la cuenca </t>
  </si>
  <si>
    <t>INDICADORES 2012</t>
  </si>
  <si>
    <t>Cuadros combinados 2o12</t>
  </si>
  <si>
    <t>Cuadros combinados por sectores</t>
  </si>
  <si>
    <t>Mayo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</si>
</sst>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_-;\-* #,##0_-;_-* &quot;-&quot;_-;_-@_-"/>
    <numFmt numFmtId="165" formatCode="_(* #,##0.00_);_(* \(#,##0.00\);_(* \-??_);_(@_)"/>
    <numFmt numFmtId="166" formatCode="###\ ###\ ##0.00"/>
    <numFmt numFmtId="167" formatCode="0.0"/>
    <numFmt numFmtId="168" formatCode="_(* #,##0_);_(* \(#,##0\);_(* \-??_);_(@_)"/>
    <numFmt numFmtId="169" formatCode="_-* #,##0\ _€_-;\-* #,##0\ _€_-;_-* &quot;-&quot;\ _€_-;_-@_-"/>
    <numFmt numFmtId="170" formatCode="_-* #,##0.0\ _€_-;\-* #,##0.0\ _€_-;_-* &quot;-&quot;\ _€_-;_-@_-"/>
    <numFmt numFmtId="171" formatCode="_-* #,##0.0_-;\-* #,##0.0_-;_-* &quot;-&quot;_-;_-@_-"/>
    <numFmt numFmtId="172" formatCode="#\ ###\ ###"/>
    <numFmt numFmtId="173" formatCode="#.00\ ###\ ###"/>
    <numFmt numFmtId="174" formatCode="\ \ ;################################################################################################"/>
    <numFmt numFmtId="175" formatCode=".\ ##\ ;#################################"/>
    <numFmt numFmtId="176" formatCode="0.000%"/>
    <numFmt numFmtId="177" formatCode="0.0%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b/>
      <sz val="14"/>
      <name val="Calibri Light"/>
      <family val="1"/>
      <scheme val="major"/>
    </font>
    <font>
      <sz val="10"/>
      <name val="Arial"/>
      <family val="2"/>
      <charset val="204"/>
    </font>
    <font>
      <sz val="11"/>
      <name val="Garamond"/>
      <family val="1"/>
    </font>
    <font>
      <sz val="11"/>
      <color indexed="8"/>
      <name val="Calibri"/>
      <family val="2"/>
    </font>
    <font>
      <sz val="14"/>
      <name val="Arial"/>
      <family val="2"/>
      <charset val="204"/>
    </font>
    <font>
      <sz val="12"/>
      <name val="Calibri Light"/>
      <family val="1"/>
      <scheme val="major"/>
    </font>
    <font>
      <sz val="11"/>
      <name val="Calibri"/>
      <family val="2"/>
      <scheme val="minor"/>
    </font>
    <font>
      <sz val="7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4"/>
      <name val="Calibri Light"/>
      <family val="1"/>
      <scheme val="major"/>
    </font>
    <font>
      <b/>
      <sz val="14"/>
      <name val="Arial Narrow"/>
      <family val="2"/>
    </font>
    <font>
      <b/>
      <sz val="14"/>
      <name val="Garamond"/>
      <family val="1"/>
    </font>
    <font>
      <sz val="9"/>
      <name val="Arial"/>
      <family val="2"/>
    </font>
    <font>
      <b/>
      <sz val="9"/>
      <name val="Arial"/>
      <family val="2"/>
    </font>
    <font>
      <vertAlign val="subscript"/>
      <sz val="9"/>
      <name val="Arial"/>
      <family val="2"/>
    </font>
    <font>
      <b/>
      <sz val="16"/>
      <color theme="3" tint="-0.249977111117893"/>
      <name val="Cambria"/>
      <family val="1"/>
    </font>
    <font>
      <b/>
      <sz val="14"/>
      <color theme="3" tint="-0.249977111117893"/>
      <name val="Cambria"/>
      <family val="1"/>
    </font>
    <font>
      <b/>
      <sz val="12"/>
      <color theme="3" tint="-0.249977111117893"/>
      <name val="Cambria"/>
      <family val="1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rgb="FF002288"/>
      <name val="Arial"/>
      <family val="2"/>
    </font>
    <font>
      <b/>
      <sz val="6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sz val="9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DBDBDB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0"/>
    <xf numFmtId="165" fontId="8" fillId="0" borderId="0" applyFill="0" applyBorder="0" applyAlignment="0" applyProtection="0"/>
    <xf numFmtId="0" fontId="14" fillId="0" borderId="0"/>
    <xf numFmtId="0" fontId="24" fillId="0" borderId="0" applyNumberForma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9" fontId="14" fillId="0" borderId="0" applyFont="0" applyFill="0" applyBorder="0" applyAlignment="0" applyProtection="0"/>
  </cellStyleXfs>
  <cellXfs count="245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Fill="1" applyBorder="1"/>
    <xf numFmtId="2" fontId="0" fillId="3" borderId="1" xfId="0" applyNumberFormat="1" applyFill="1" applyBorder="1"/>
    <xf numFmtId="2" fontId="4" fillId="3" borderId="1" xfId="0" applyNumberFormat="1" applyFont="1" applyFill="1" applyBorder="1"/>
    <xf numFmtId="2" fontId="4" fillId="0" borderId="1" xfId="0" applyNumberFormat="1" applyFont="1" applyFill="1" applyBorder="1"/>
    <xf numFmtId="2" fontId="1" fillId="0" borderId="0" xfId="0" applyNumberFormat="1" applyFont="1" applyBorder="1"/>
    <xf numFmtId="166" fontId="0" fillId="0" borderId="0" xfId="0" applyNumberFormat="1"/>
    <xf numFmtId="166" fontId="1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/>
    <xf numFmtId="166" fontId="1" fillId="0" borderId="1" xfId="0" applyNumberFormat="1" applyFont="1" applyBorder="1"/>
    <xf numFmtId="166" fontId="0" fillId="3" borderId="1" xfId="0" applyNumberFormat="1" applyFill="1" applyBorder="1"/>
    <xf numFmtId="166" fontId="4" fillId="3" borderId="1" xfId="0" applyNumberFormat="1" applyFont="1" applyFill="1" applyBorder="1"/>
    <xf numFmtId="166" fontId="1" fillId="0" borderId="0" xfId="0" applyNumberFormat="1" applyFont="1" applyBorder="1"/>
    <xf numFmtId="166" fontId="0" fillId="0" borderId="1" xfId="0" applyNumberFormat="1" applyFont="1" applyFill="1" applyBorder="1"/>
    <xf numFmtId="166" fontId="0" fillId="0" borderId="1" xfId="0" applyNumberFormat="1" applyFill="1" applyBorder="1"/>
    <xf numFmtId="165" fontId="7" fillId="0" borderId="0" xfId="1" applyNumberFormat="1" applyFont="1" applyFill="1"/>
    <xf numFmtId="165" fontId="7" fillId="0" borderId="0" xfId="2" applyNumberFormat="1" applyFont="1" applyFill="1" applyBorder="1" applyAlignment="1" applyProtection="1"/>
    <xf numFmtId="165" fontId="6" fillId="0" borderId="0" xfId="1" applyNumberFormat="1" applyFont="1" applyFill="1"/>
    <xf numFmtId="165" fontId="9" fillId="0" borderId="0" xfId="1" applyNumberFormat="1" applyFont="1" applyFill="1"/>
    <xf numFmtId="165" fontId="10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 wrapText="1"/>
    </xf>
    <xf numFmtId="166" fontId="11" fillId="0" borderId="0" xfId="0" applyNumberFormat="1" applyFont="1"/>
    <xf numFmtId="0" fontId="11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11" fillId="0" borderId="0" xfId="0" applyNumberFormat="1" applyFont="1"/>
    <xf numFmtId="167" fontId="11" fillId="0" borderId="2" xfId="0" applyNumberFormat="1" applyFont="1" applyBorder="1" applyAlignment="1">
      <alignment horizontal="right" vertical="center" wrapText="1"/>
    </xf>
    <xf numFmtId="167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167" fontId="11" fillId="0" borderId="0" xfId="0" applyNumberFormat="1" applyFont="1"/>
    <xf numFmtId="167" fontId="11" fillId="0" borderId="1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" fontId="11" fillId="0" borderId="2" xfId="0" applyNumberFormat="1" applyFont="1" applyBorder="1" applyAlignment="1">
      <alignment horizontal="right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167" fontId="11" fillId="0" borderId="2" xfId="0" applyNumberFormat="1" applyFont="1" applyFill="1" applyBorder="1" applyAlignment="1">
      <alignment horizontal="right"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7" fontId="11" fillId="0" borderId="0" xfId="0" applyNumberFormat="1" applyFont="1" applyFill="1"/>
    <xf numFmtId="165" fontId="5" fillId="0" borderId="0" xfId="1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left" wrapText="1"/>
    </xf>
    <xf numFmtId="1" fontId="11" fillId="0" borderId="0" xfId="0" applyNumberFormat="1" applyFont="1"/>
    <xf numFmtId="1" fontId="11" fillId="0" borderId="1" xfId="0" applyNumberFormat="1" applyFont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/>
    <xf numFmtId="0" fontId="6" fillId="0" borderId="0" xfId="1" applyFont="1" applyFill="1"/>
    <xf numFmtId="0" fontId="9" fillId="0" borderId="0" xfId="1" applyFont="1" applyFill="1"/>
    <xf numFmtId="0" fontId="10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5" fillId="0" borderId="0" xfId="1" applyFont="1" applyFill="1" applyAlignment="1">
      <alignment horizontal="left"/>
    </xf>
    <xf numFmtId="165" fontId="5" fillId="0" borderId="0" xfId="1" applyNumberFormat="1" applyFont="1" applyFill="1" applyBorder="1" applyAlignment="1"/>
    <xf numFmtId="0" fontId="16" fillId="0" borderId="0" xfId="1" applyFont="1" applyFill="1" applyBorder="1" applyAlignment="1">
      <alignment horizontal="left" wrapText="1"/>
    </xf>
    <xf numFmtId="0" fontId="9" fillId="0" borderId="0" xfId="1" applyFont="1" applyFill="1" applyAlignment="1">
      <alignment horizontal="left"/>
    </xf>
    <xf numFmtId="0" fontId="17" fillId="0" borderId="0" xfId="1" applyFont="1" applyFill="1" applyBorder="1" applyAlignment="1">
      <alignment horizontal="left" wrapText="1"/>
    </xf>
    <xf numFmtId="168" fontId="19" fillId="0" borderId="4" xfId="2" applyNumberFormat="1" applyFont="1" applyFill="1" applyBorder="1" applyAlignment="1" applyProtection="1">
      <alignment vertical="center" wrapText="1"/>
    </xf>
    <xf numFmtId="0" fontId="18" fillId="0" borderId="0" xfId="1" applyFont="1" applyFill="1"/>
    <xf numFmtId="168" fontId="19" fillId="0" borderId="8" xfId="2" applyNumberFormat="1" applyFont="1" applyFill="1" applyBorder="1" applyAlignment="1" applyProtection="1">
      <alignment horizontal="center" vertical="center" wrapText="1"/>
    </xf>
    <xf numFmtId="168" fontId="19" fillId="0" borderId="9" xfId="2" applyNumberFormat="1" applyFont="1" applyFill="1" applyBorder="1" applyAlignment="1" applyProtection="1">
      <alignment horizontal="center" vertical="center" wrapText="1"/>
    </xf>
    <xf numFmtId="168" fontId="19" fillId="0" borderId="10" xfId="2" applyNumberFormat="1" applyFont="1" applyFill="1" applyBorder="1" applyAlignment="1" applyProtection="1">
      <alignment horizontal="center" vertical="center" wrapText="1"/>
    </xf>
    <xf numFmtId="168" fontId="19" fillId="0" borderId="4" xfId="2" applyNumberFormat="1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/>
    <xf numFmtId="0" fontId="18" fillId="0" borderId="1" xfId="3" applyFont="1" applyBorder="1"/>
    <xf numFmtId="0" fontId="18" fillId="0" borderId="0" xfId="3" applyFont="1"/>
    <xf numFmtId="2" fontId="18" fillId="0" borderId="1" xfId="3" applyNumberFormat="1" applyFont="1" applyBorder="1"/>
    <xf numFmtId="2" fontId="18" fillId="0" borderId="1" xfId="3" applyNumberFormat="1" applyFont="1" applyFill="1" applyBorder="1"/>
    <xf numFmtId="0" fontId="18" fillId="5" borderId="1" xfId="3" applyFont="1" applyFill="1" applyBorder="1"/>
    <xf numFmtId="0" fontId="19" fillId="6" borderId="1" xfId="3" applyFont="1" applyFill="1" applyBorder="1" applyAlignment="1"/>
    <xf numFmtId="0" fontId="19" fillId="0" borderId="2" xfId="3" applyFont="1" applyFill="1" applyBorder="1" applyAlignment="1"/>
    <xf numFmtId="0" fontId="19" fillId="0" borderId="16" xfId="3" applyFont="1" applyFill="1" applyBorder="1" applyAlignment="1"/>
    <xf numFmtId="0" fontId="18" fillId="0" borderId="16" xfId="3" applyFont="1" applyBorder="1"/>
    <xf numFmtId="0" fontId="19" fillId="0" borderId="17" xfId="3" applyFont="1" applyFill="1" applyBorder="1" applyAlignment="1"/>
    <xf numFmtId="0" fontId="18" fillId="5" borderId="16" xfId="3" applyFont="1" applyFill="1" applyBorder="1"/>
    <xf numFmtId="2" fontId="18" fillId="5" borderId="1" xfId="3" applyNumberFormat="1" applyFont="1" applyFill="1" applyBorder="1"/>
    <xf numFmtId="1" fontId="18" fillId="0" borderId="1" xfId="3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4"/>
    <xf numFmtId="165" fontId="5" fillId="0" borderId="0" xfId="1" applyNumberFormat="1" applyFont="1" applyFill="1" applyBorder="1" applyAlignment="1">
      <alignment horizontal="left" wrapText="1"/>
    </xf>
    <xf numFmtId="170" fontId="26" fillId="0" borderId="1" xfId="8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27" fillId="7" borderId="1" xfId="0" applyFont="1" applyFill="1" applyBorder="1" applyAlignment="1">
      <alignment horizontal="center" vertical="center"/>
    </xf>
    <xf numFmtId="171" fontId="27" fillId="7" borderId="1" xfId="5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19" fillId="0" borderId="0" xfId="7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textRotation="90"/>
    </xf>
    <xf numFmtId="0" fontId="26" fillId="8" borderId="0" xfId="7" applyFont="1" applyFill="1" applyBorder="1" applyAlignment="1">
      <alignment horizontal="left" vertical="top" wrapText="1"/>
    </xf>
    <xf numFmtId="3" fontId="29" fillId="8" borderId="0" xfId="7" applyNumberFormat="1" applyFont="1" applyFill="1" applyBorder="1" applyAlignment="1">
      <alignment horizontal="right" vertical="center" wrapText="1"/>
    </xf>
    <xf numFmtId="0" fontId="30" fillId="9" borderId="0" xfId="0" applyFont="1" applyFill="1" applyAlignment="1">
      <alignment horizontal="center" textRotation="90"/>
    </xf>
    <xf numFmtId="0" fontId="26" fillId="0" borderId="0" xfId="7" applyFont="1" applyFill="1" applyBorder="1" applyAlignment="1">
      <alignment horizontal="left" vertical="top" wrapText="1" indent="2"/>
    </xf>
    <xf numFmtId="3" fontId="29" fillId="0" borderId="0" xfId="7" applyNumberFormat="1" applyFont="1" applyFill="1" applyBorder="1" applyAlignment="1">
      <alignment horizontal="right" vertical="center" wrapText="1"/>
    </xf>
    <xf numFmtId="172" fontId="30" fillId="0" borderId="0" xfId="0" applyNumberFormat="1" applyFont="1" applyAlignment="1">
      <alignment horizontal="center"/>
    </xf>
    <xf numFmtId="0" fontId="29" fillId="8" borderId="0" xfId="7" applyFont="1" applyFill="1" applyBorder="1" applyAlignment="1">
      <alignment horizontal="left" vertical="top" wrapText="1" indent="4"/>
    </xf>
    <xf numFmtId="172" fontId="30" fillId="10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29" fillId="0" borderId="0" xfId="7" applyFont="1" applyFill="1" applyBorder="1" applyAlignment="1">
      <alignment horizontal="left" vertical="top" wrapText="1" indent="4"/>
    </xf>
    <xf numFmtId="3" fontId="29" fillId="3" borderId="0" xfId="7" applyNumberFormat="1" applyFont="1" applyFill="1" applyBorder="1" applyAlignment="1">
      <alignment horizontal="right" vertical="center" wrapText="1"/>
    </xf>
    <xf numFmtId="3" fontId="26" fillId="0" borderId="0" xfId="7" applyNumberFormat="1" applyFont="1" applyFill="1" applyBorder="1" applyAlignment="1">
      <alignment horizontal="right" vertical="center" wrapText="1"/>
    </xf>
    <xf numFmtId="3" fontId="26" fillId="3" borderId="0" xfId="7" applyNumberFormat="1" applyFont="1" applyFill="1" applyBorder="1" applyAlignment="1">
      <alignment horizontal="right" vertical="center" wrapText="1"/>
    </xf>
    <xf numFmtId="0" fontId="26" fillId="8" borderId="0" xfId="7" applyFont="1" applyFill="1" applyBorder="1" applyAlignment="1">
      <alignment horizontal="left" vertical="top" wrapText="1" indent="2"/>
    </xf>
    <xf numFmtId="3" fontId="26" fillId="8" borderId="0" xfId="7" applyNumberFormat="1" applyFont="1" applyFill="1" applyBorder="1" applyAlignment="1">
      <alignment horizontal="right" vertical="center" wrapText="1"/>
    </xf>
    <xf numFmtId="172" fontId="31" fillId="10" borderId="0" xfId="0" applyNumberFormat="1" applyFont="1" applyFill="1" applyAlignment="1">
      <alignment horizontal="right"/>
    </xf>
    <xf numFmtId="0" fontId="29" fillId="2" borderId="0" xfId="7" applyFont="1" applyFill="1" applyBorder="1" applyAlignment="1">
      <alignment horizontal="left" vertical="top" wrapText="1" indent="4"/>
    </xf>
    <xf numFmtId="172" fontId="30" fillId="0" borderId="0" xfId="0" applyNumberFormat="1" applyFont="1" applyAlignment="1">
      <alignment horizontal="right" wrapText="1"/>
    </xf>
    <xf numFmtId="4" fontId="29" fillId="8" borderId="0" xfId="7" applyNumberFormat="1" applyFont="1" applyFill="1" applyBorder="1" applyAlignment="1">
      <alignment horizontal="right" vertical="center" wrapText="1"/>
    </xf>
    <xf numFmtId="173" fontId="30" fillId="10" borderId="0" xfId="0" applyNumberFormat="1" applyFont="1" applyFill="1" applyAlignment="1">
      <alignment horizontal="right"/>
    </xf>
    <xf numFmtId="173" fontId="29" fillId="8" borderId="0" xfId="7" applyNumberFormat="1" applyFont="1" applyFill="1" applyBorder="1" applyAlignment="1">
      <alignment horizontal="right" vertical="center" wrapText="1"/>
    </xf>
    <xf numFmtId="4" fontId="29" fillId="3" borderId="0" xfId="7" applyNumberFormat="1" applyFont="1" applyFill="1" applyBorder="1" applyAlignment="1">
      <alignment horizontal="right" vertical="center" wrapText="1"/>
    </xf>
    <xf numFmtId="173" fontId="29" fillId="3" borderId="0" xfId="7" applyNumberFormat="1" applyFont="1" applyFill="1" applyBorder="1" applyAlignment="1">
      <alignment horizontal="right" vertical="center" wrapText="1"/>
    </xf>
    <xf numFmtId="4" fontId="26" fillId="0" borderId="0" xfId="7" applyNumberFormat="1" applyFont="1" applyFill="1" applyBorder="1" applyAlignment="1">
      <alignment horizontal="right" vertical="center" wrapText="1"/>
    </xf>
    <xf numFmtId="4" fontId="26" fillId="3" borderId="0" xfId="7" applyNumberFormat="1" applyFont="1" applyFill="1" applyBorder="1" applyAlignment="1">
      <alignment horizontal="right" vertical="center" wrapText="1"/>
    </xf>
    <xf numFmtId="173" fontId="26" fillId="0" borderId="0" xfId="7" applyNumberFormat="1" applyFont="1" applyFill="1" applyBorder="1" applyAlignment="1">
      <alignment horizontal="right" vertical="center" wrapText="1"/>
    </xf>
    <xf numFmtId="174" fontId="30" fillId="10" borderId="0" xfId="0" applyNumberFormat="1" applyFont="1" applyFill="1" applyAlignment="1">
      <alignment horizontal="right"/>
    </xf>
    <xf numFmtId="173" fontId="30" fillId="0" borderId="0" xfId="0" applyNumberFormat="1" applyFont="1" applyFill="1" applyAlignment="1"/>
    <xf numFmtId="4" fontId="29" fillId="0" borderId="0" xfId="7" applyNumberFormat="1" applyFont="1" applyFill="1" applyBorder="1" applyAlignment="1">
      <alignment horizontal="right" vertical="center" wrapText="1"/>
    </xf>
    <xf numFmtId="172" fontId="30" fillId="0" borderId="0" xfId="0" applyNumberFormat="1" applyFont="1" applyFill="1" applyAlignment="1">
      <alignment horizontal="right" wrapText="1"/>
    </xf>
    <xf numFmtId="173" fontId="30" fillId="0" borderId="0" xfId="0" applyNumberFormat="1" applyFont="1" applyFill="1" applyAlignment="1">
      <alignment horizontal="right" wrapText="1"/>
    </xf>
    <xf numFmtId="173" fontId="29" fillId="0" borderId="0" xfId="7" applyNumberFormat="1" applyFont="1" applyFill="1" applyBorder="1" applyAlignment="1">
      <alignment horizontal="right" vertical="center" wrapText="1"/>
    </xf>
    <xf numFmtId="4" fontId="30" fillId="10" borderId="0" xfId="0" applyNumberFormat="1" applyFont="1" applyFill="1" applyAlignment="1">
      <alignment horizontal="right"/>
    </xf>
    <xf numFmtId="4" fontId="30" fillId="10" borderId="0" xfId="0" applyNumberFormat="1" applyFont="1" applyFill="1" applyAlignment="1">
      <alignment horizontal="right" vertical="top"/>
    </xf>
    <xf numFmtId="172" fontId="30" fillId="10" borderId="0" xfId="0" applyNumberFormat="1" applyFont="1" applyFill="1" applyAlignment="1">
      <alignment horizontal="right" vertical="top"/>
    </xf>
    <xf numFmtId="173" fontId="30" fillId="10" borderId="0" xfId="0" applyNumberFormat="1" applyFont="1" applyFill="1" applyAlignment="1">
      <alignment horizontal="right" vertical="top"/>
    </xf>
    <xf numFmtId="4" fontId="26" fillId="8" borderId="0" xfId="7" applyNumberFormat="1" applyFont="1" applyFill="1" applyBorder="1" applyAlignment="1">
      <alignment horizontal="right" vertical="center" wrapText="1"/>
    </xf>
    <xf numFmtId="4" fontId="31" fillId="10" borderId="0" xfId="0" applyNumberFormat="1" applyFont="1" applyFill="1" applyAlignment="1">
      <alignment horizontal="right"/>
    </xf>
    <xf numFmtId="173" fontId="26" fillId="8" borderId="0" xfId="7" applyNumberFormat="1" applyFont="1" applyFill="1" applyBorder="1" applyAlignment="1">
      <alignment horizontal="right" vertical="center" wrapText="1"/>
    </xf>
    <xf numFmtId="173" fontId="31" fillId="10" borderId="0" xfId="0" applyNumberFormat="1" applyFont="1" applyFill="1" applyAlignment="1">
      <alignment horizontal="right"/>
    </xf>
    <xf numFmtId="175" fontId="29" fillId="8" borderId="0" xfId="7" applyNumberFormat="1" applyFont="1" applyFill="1" applyBorder="1" applyAlignment="1">
      <alignment horizontal="right" vertical="center" wrapText="1"/>
    </xf>
    <xf numFmtId="0" fontId="11" fillId="11" borderId="0" xfId="0" applyFont="1" applyFill="1"/>
    <xf numFmtId="3" fontId="11" fillId="0" borderId="0" xfId="0" applyNumberFormat="1" applyFont="1"/>
    <xf numFmtId="164" fontId="34" fillId="0" borderId="0" xfId="5" applyNumberFormat="1" applyFont="1" applyFill="1" applyBorder="1" applyAlignment="1">
      <alignment horizontal="left"/>
    </xf>
    <xf numFmtId="3" fontId="25" fillId="0" borderId="0" xfId="0" applyNumberFormat="1" applyFont="1"/>
    <xf numFmtId="164" fontId="34" fillId="0" borderId="0" xfId="5" applyFont="1" applyFill="1" applyBorder="1" applyAlignment="1">
      <alignment horizontal="left"/>
    </xf>
    <xf numFmtId="0" fontId="4" fillId="0" borderId="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 wrapText="1"/>
    </xf>
    <xf numFmtId="172" fontId="30" fillId="0" borderId="0" xfId="0" applyNumberFormat="1" applyFont="1" applyAlignment="1">
      <alignment horizontal="center" wrapText="1"/>
    </xf>
    <xf numFmtId="0" fontId="36" fillId="8" borderId="0" xfId="7" applyFont="1" applyFill="1" applyBorder="1" applyAlignment="1">
      <alignment horizontal="left" vertical="top" wrapText="1" indent="4"/>
    </xf>
    <xf numFmtId="3" fontId="36" fillId="8" borderId="0" xfId="7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2" fillId="8" borderId="0" xfId="7" applyNumberFormat="1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 wrapText="1"/>
    </xf>
    <xf numFmtId="4" fontId="36" fillId="8" borderId="0" xfId="7" applyNumberFormat="1" applyFont="1" applyFill="1" applyBorder="1" applyAlignment="1">
      <alignment horizontal="right" vertical="top" wrapText="1"/>
    </xf>
    <xf numFmtId="4" fontId="30" fillId="10" borderId="0" xfId="0" applyNumberFormat="1" applyFont="1" applyFill="1" applyAlignment="1"/>
    <xf numFmtId="4" fontId="2" fillId="8" borderId="0" xfId="7" applyNumberFormat="1" applyFont="1" applyFill="1" applyBorder="1" applyAlignment="1">
      <alignment horizontal="right" vertical="top" wrapText="1"/>
    </xf>
    <xf numFmtId="0" fontId="37" fillId="0" borderId="1" xfId="7" applyFont="1" applyFill="1" applyBorder="1" applyAlignment="1">
      <alignment horizontal="center" vertical="center" wrapText="1"/>
    </xf>
    <xf numFmtId="0" fontId="29" fillId="0" borderId="1" xfId="7" applyFont="1" applyFill="1" applyBorder="1" applyAlignment="1">
      <alignment horizontal="left" vertical="top" wrapText="1" indent="4"/>
    </xf>
    <xf numFmtId="3" fontId="18" fillId="0" borderId="1" xfId="0" applyNumberFormat="1" applyFont="1" applyBorder="1"/>
    <xf numFmtId="3" fontId="38" fillId="0" borderId="1" xfId="0" applyNumberFormat="1" applyFont="1" applyBorder="1"/>
    <xf numFmtId="4" fontId="18" fillId="0" borderId="1" xfId="0" applyNumberFormat="1" applyFont="1" applyBorder="1"/>
    <xf numFmtId="4" fontId="11" fillId="0" borderId="0" xfId="0" applyNumberFormat="1" applyFont="1"/>
    <xf numFmtId="176" fontId="18" fillId="0" borderId="1" xfId="6" applyNumberFormat="1" applyFont="1" applyBorder="1"/>
    <xf numFmtId="0" fontId="18" fillId="0" borderId="1" xfId="0" applyFont="1" applyBorder="1"/>
    <xf numFmtId="0" fontId="26" fillId="11" borderId="0" xfId="7" applyFont="1" applyFill="1" applyBorder="1" applyAlignment="1">
      <alignment horizontal="left" vertical="top" wrapText="1" indent="2"/>
    </xf>
    <xf numFmtId="0" fontId="29" fillId="0" borderId="0" xfId="7" applyFont="1" applyFill="1" applyBorder="1" applyAlignment="1">
      <alignment horizontal="left" vertical="top" wrapText="1" indent="2"/>
    </xf>
    <xf numFmtId="177" fontId="29" fillId="0" borderId="0" xfId="6" applyNumberFormat="1" applyFont="1" applyFill="1" applyBorder="1" applyAlignment="1">
      <alignment horizontal="right" vertical="center" wrapText="1"/>
    </xf>
    <xf numFmtId="0" fontId="29" fillId="8" borderId="0" xfId="7" applyFont="1" applyFill="1" applyBorder="1" applyAlignment="1">
      <alignment horizontal="left" vertical="top" wrapText="1" indent="2"/>
    </xf>
    <xf numFmtId="177" fontId="29" fillId="2" borderId="0" xfId="6" applyNumberFormat="1" applyFont="1" applyFill="1" applyBorder="1" applyAlignment="1">
      <alignment horizontal="right" vertical="center" wrapText="1"/>
    </xf>
    <xf numFmtId="9" fontId="29" fillId="8" borderId="0" xfId="6" applyFont="1" applyFill="1" applyBorder="1" applyAlignment="1">
      <alignment horizontal="right" vertical="center" wrapText="1"/>
    </xf>
    <xf numFmtId="9" fontId="29" fillId="0" borderId="0" xfId="6" applyFont="1" applyFill="1" applyBorder="1" applyAlignment="1">
      <alignment horizontal="right" vertical="center" wrapText="1"/>
    </xf>
    <xf numFmtId="4" fontId="26" fillId="0" borderId="0" xfId="7" applyNumberFormat="1" applyFont="1" applyFill="1" applyBorder="1" applyAlignment="1">
      <alignment wrapText="1"/>
    </xf>
    <xf numFmtId="0" fontId="41" fillId="0" borderId="0" xfId="0" applyFont="1" applyAlignment="1"/>
    <xf numFmtId="0" fontId="26" fillId="0" borderId="0" xfId="7" applyFont="1" applyFill="1" applyBorder="1" applyAlignment="1">
      <alignment wrapText="1"/>
    </xf>
    <xf numFmtId="4" fontId="41" fillId="0" borderId="0" xfId="0" applyNumberFormat="1" applyFont="1" applyAlignment="1"/>
    <xf numFmtId="0" fontId="4" fillId="11" borderId="0" xfId="0" applyFont="1" applyFill="1" applyAlignment="1">
      <alignment horizontal="left" indent="2"/>
    </xf>
    <xf numFmtId="3" fontId="18" fillId="0" borderId="0" xfId="0" applyNumberFormat="1" applyFont="1"/>
    <xf numFmtId="164" fontId="34" fillId="2" borderId="0" xfId="5" applyNumberFormat="1" applyFont="1" applyFill="1" applyBorder="1" applyAlignment="1">
      <alignment horizontal="left"/>
    </xf>
    <xf numFmtId="3" fontId="18" fillId="2" borderId="0" xfId="0" applyNumberFormat="1" applyFont="1" applyFill="1"/>
    <xf numFmtId="164" fontId="34" fillId="2" borderId="0" xfId="5" applyFont="1" applyFill="1" applyBorder="1" applyAlignment="1">
      <alignment horizontal="left"/>
    </xf>
    <xf numFmtId="9" fontId="29" fillId="2" borderId="0" xfId="6" applyFont="1" applyFill="1" applyBorder="1" applyAlignment="1">
      <alignment horizontal="right" vertical="center" wrapText="1"/>
    </xf>
    <xf numFmtId="3" fontId="18" fillId="0" borderId="0" xfId="0" applyNumberFormat="1" applyFont="1" applyFill="1"/>
    <xf numFmtId="0" fontId="0" fillId="0" borderId="0" xfId="0" applyFill="1"/>
    <xf numFmtId="170" fontId="26" fillId="0" borderId="1" xfId="8" applyNumberFormat="1" applyFont="1" applyFill="1" applyBorder="1" applyAlignment="1">
      <alignment horizontal="center" wrapText="1"/>
    </xf>
    <xf numFmtId="9" fontId="29" fillId="11" borderId="0" xfId="6" applyFont="1" applyFill="1" applyBorder="1" applyAlignment="1">
      <alignment horizontal="right" vertical="center" wrapText="1"/>
    </xf>
    <xf numFmtId="3" fontId="42" fillId="0" borderId="0" xfId="0" applyNumberFormat="1" applyFont="1"/>
    <xf numFmtId="0" fontId="29" fillId="12" borderId="0" xfId="7" applyFont="1" applyFill="1" applyBorder="1" applyAlignment="1">
      <alignment horizontal="left" vertical="top" wrapText="1" indent="2"/>
    </xf>
    <xf numFmtId="3" fontId="42" fillId="12" borderId="0" xfId="0" applyNumberFormat="1" applyFont="1" applyFill="1"/>
    <xf numFmtId="0" fontId="0" fillId="11" borderId="0" xfId="0" applyFill="1"/>
    <xf numFmtId="10" fontId="29" fillId="0" borderId="0" xfId="6" applyNumberFormat="1" applyFont="1" applyFill="1" applyBorder="1" applyAlignment="1">
      <alignment horizontal="right" vertical="center" wrapText="1"/>
    </xf>
    <xf numFmtId="10" fontId="29" fillId="2" borderId="0" xfId="6" applyNumberFormat="1" applyFont="1" applyFill="1" applyBorder="1" applyAlignment="1">
      <alignment horizontal="right" vertical="center" wrapText="1"/>
    </xf>
    <xf numFmtId="10" fontId="29" fillId="8" borderId="0" xfId="6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7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5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 vertical="center" wrapText="1"/>
    </xf>
    <xf numFmtId="0" fontId="18" fillId="0" borderId="0" xfId="3" applyFont="1" applyBorder="1" applyAlignment="1">
      <alignment horizontal="left" wrapText="1"/>
    </xf>
    <xf numFmtId="0" fontId="18" fillId="0" borderId="3" xfId="1" applyFont="1" applyFill="1" applyBorder="1" applyAlignment="1">
      <alignment horizontal="left" wrapText="1"/>
    </xf>
    <xf numFmtId="0" fontId="18" fillId="0" borderId="7" xfId="1" applyFont="1" applyFill="1" applyBorder="1" applyAlignment="1">
      <alignment horizontal="left" wrapText="1"/>
    </xf>
    <xf numFmtId="168" fontId="19" fillId="0" borderId="1" xfId="2" applyNumberFormat="1" applyFont="1" applyFill="1" applyBorder="1" applyAlignment="1" applyProtection="1">
      <alignment horizontal="center" vertical="center" wrapText="1"/>
    </xf>
    <xf numFmtId="168" fontId="19" fillId="0" borderId="4" xfId="2" applyNumberFormat="1" applyFont="1" applyFill="1" applyBorder="1" applyAlignment="1" applyProtection="1">
      <alignment horizontal="center" vertical="center" wrapText="1"/>
    </xf>
    <xf numFmtId="168" fontId="19" fillId="0" borderId="11" xfId="2" applyNumberFormat="1" applyFont="1" applyFill="1" applyBorder="1" applyAlignment="1" applyProtection="1">
      <alignment horizontal="center" vertical="center" wrapText="1"/>
    </xf>
    <xf numFmtId="168" fontId="19" fillId="0" borderId="10" xfId="2" applyNumberFormat="1" applyFont="1" applyFill="1" applyBorder="1" applyAlignment="1" applyProtection="1">
      <alignment horizontal="center" vertical="center" wrapText="1"/>
    </xf>
    <xf numFmtId="168" fontId="19" fillId="0" borderId="12" xfId="2" applyNumberFormat="1" applyFont="1" applyFill="1" applyBorder="1" applyAlignment="1" applyProtection="1">
      <alignment horizontal="center" vertical="center" wrapText="1"/>
    </xf>
    <xf numFmtId="168" fontId="19" fillId="0" borderId="6" xfId="2" applyNumberFormat="1" applyFont="1" applyFill="1" applyBorder="1" applyAlignment="1" applyProtection="1">
      <alignment horizontal="center" vertical="center" wrapText="1"/>
    </xf>
    <xf numFmtId="168" fontId="19" fillId="0" borderId="13" xfId="2" applyNumberFormat="1" applyFont="1" applyFill="1" applyBorder="1" applyAlignment="1" applyProtection="1">
      <alignment horizontal="center" vertical="center" wrapText="1"/>
    </xf>
    <xf numFmtId="168" fontId="19" fillId="0" borderId="14" xfId="2" applyNumberFormat="1" applyFont="1" applyFill="1" applyBorder="1" applyAlignment="1" applyProtection="1">
      <alignment horizontal="center" vertical="center" wrapText="1"/>
    </xf>
    <xf numFmtId="168" fontId="19" fillId="0" borderId="15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168" fontId="19" fillId="0" borderId="5" xfId="2" applyNumberFormat="1" applyFont="1" applyFill="1" applyBorder="1" applyAlignment="1" applyProtection="1">
      <alignment horizontal="center" vertical="center" wrapText="1"/>
    </xf>
  </cellXfs>
  <cellStyles count="9">
    <cellStyle name="Hipervínculo" xfId="4" builtinId="8"/>
    <cellStyle name="Millares [0]" xfId="5" builtinId="6"/>
    <cellStyle name="Millares [0] 2" xfId="8"/>
    <cellStyle name="Millares 2" xfId="2"/>
    <cellStyle name="Normal" xfId="0" builtinId="0"/>
    <cellStyle name="Normal 2" xfId="1"/>
    <cellStyle name="Normal 3" xfId="3"/>
    <cellStyle name="Normal 3 2" xfId="7"/>
    <cellStyle name="Porcentaje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38100</xdr:rowOff>
    </xdr:from>
    <xdr:to>
      <xdr:col>14</xdr:col>
      <xdr:colOff>387178</xdr:colOff>
      <xdr:row>4</xdr:row>
      <xdr:rowOff>36649</xdr:rowOff>
    </xdr:to>
    <xdr:grpSp>
      <xdr:nvGrpSpPr>
        <xdr:cNvPr id="2" name="Group 1"/>
        <xdr:cNvGrpSpPr/>
      </xdr:nvGrpSpPr>
      <xdr:grpSpPr>
        <a:xfrm>
          <a:off x="219075" y="38100"/>
          <a:ext cx="9909003" cy="760549"/>
          <a:chOff x="95250" y="85725"/>
          <a:chExt cx="8940628" cy="760549"/>
        </a:xfrm>
      </xdr:grpSpPr>
      <xdr:pic>
        <xdr:nvPicPr>
          <xdr:cNvPr id="3" name="Picture 2" descr="C:\Users\anfranco\Downloads\LOGO BANCO MUNDIA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55758" y="93248"/>
            <a:ext cx="1080120" cy="61948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832392" y="85725"/>
            <a:ext cx="869961" cy="7057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4 Imagen" descr="Descripción: cid:image001.jpg@01CC0A7C.695DA8F0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167734" y="154072"/>
            <a:ext cx="861243" cy="69220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4175845" y="138752"/>
            <a:ext cx="576064" cy="6912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 descr="image00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98931" y="105317"/>
            <a:ext cx="2448272" cy="6428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7" descr="C:\Users\Claudia\Documents\Banco Mundial\logo DN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0" y="154072"/>
            <a:ext cx="2112435" cy="60180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Picture 8" descr="C:\Users\Claudia\Documents\Banco Mundial\Tota\logo corpoboyaca.jpg"/>
          <xdr:cNvPicPr/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0" y="104775"/>
            <a:ext cx="542925" cy="54292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24"/>
  <sheetViews>
    <sheetView showGridLines="0" workbookViewId="0">
      <selection activeCell="C16" sqref="C16"/>
    </sheetView>
  </sheetViews>
  <sheetFormatPr baseColWidth="10" defaultColWidth="8.85546875" defaultRowHeight="15" x14ac:dyDescent="0.25"/>
  <cols>
    <col min="2" max="2" width="9.140625" customWidth="1"/>
    <col min="5" max="5" width="12.7109375" customWidth="1"/>
  </cols>
  <sheetData>
    <row r="7" spans="1:15" ht="20.25" x14ac:dyDescent="0.25">
      <c r="A7" s="207" t="s">
        <v>26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ht="18" customHeight="1" x14ac:dyDescent="0.25">
      <c r="A8" s="208" t="s">
        <v>75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5.75" x14ac:dyDescent="0.25">
      <c r="A9" s="209" t="s">
        <v>185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</row>
    <row r="10" spans="1:15" x14ac:dyDescent="0.2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1:15" x14ac:dyDescent="0.25">
      <c r="B11" s="88">
        <v>1</v>
      </c>
      <c r="C11" s="89" t="s">
        <v>76</v>
      </c>
      <c r="D11" s="89"/>
    </row>
    <row r="12" spans="1:15" x14ac:dyDescent="0.25">
      <c r="B12" s="88">
        <v>2</v>
      </c>
      <c r="C12" s="89" t="s">
        <v>77</v>
      </c>
    </row>
    <row r="13" spans="1:15" x14ac:dyDescent="0.25">
      <c r="B13" s="88">
        <v>3</v>
      </c>
      <c r="C13" s="89" t="s">
        <v>78</v>
      </c>
    </row>
    <row r="14" spans="1:15" x14ac:dyDescent="0.25">
      <c r="B14" s="88">
        <v>4</v>
      </c>
      <c r="C14" s="89" t="s">
        <v>79</v>
      </c>
    </row>
    <row r="15" spans="1:15" x14ac:dyDescent="0.25">
      <c r="B15" s="88">
        <v>5</v>
      </c>
      <c r="C15" s="89" t="s">
        <v>183</v>
      </c>
    </row>
    <row r="16" spans="1:15" x14ac:dyDescent="0.25">
      <c r="B16" s="88">
        <v>6</v>
      </c>
      <c r="C16" s="89" t="s">
        <v>184</v>
      </c>
    </row>
    <row r="17" spans="2:3" x14ac:dyDescent="0.25">
      <c r="B17" s="88">
        <v>7</v>
      </c>
      <c r="C17" s="89" t="s">
        <v>173</v>
      </c>
    </row>
    <row r="18" spans="2:3" ht="15.75" customHeight="1" x14ac:dyDescent="0.25">
      <c r="B18" s="88">
        <v>8</v>
      </c>
      <c r="C18" s="89" t="s">
        <v>84</v>
      </c>
    </row>
    <row r="19" spans="2:3" x14ac:dyDescent="0.25">
      <c r="B19" s="88">
        <v>9</v>
      </c>
      <c r="C19" s="89" t="s">
        <v>85</v>
      </c>
    </row>
    <row r="20" spans="2:3" x14ac:dyDescent="0.25">
      <c r="B20" s="88">
        <v>10</v>
      </c>
      <c r="C20" s="89" t="s">
        <v>86</v>
      </c>
    </row>
    <row r="21" spans="2:3" x14ac:dyDescent="0.25">
      <c r="B21" s="88">
        <v>11</v>
      </c>
      <c r="C21" s="89" t="s">
        <v>80</v>
      </c>
    </row>
    <row r="22" spans="2:3" x14ac:dyDescent="0.25">
      <c r="B22" s="88">
        <v>12</v>
      </c>
      <c r="C22" s="89" t="s">
        <v>81</v>
      </c>
    </row>
    <row r="23" spans="2:3" x14ac:dyDescent="0.25">
      <c r="B23" s="88">
        <v>13</v>
      </c>
      <c r="C23" s="89" t="s">
        <v>82</v>
      </c>
    </row>
    <row r="24" spans="2:3" x14ac:dyDescent="0.25">
      <c r="B24" s="88">
        <v>14</v>
      </c>
      <c r="C24" s="89" t="s">
        <v>83</v>
      </c>
    </row>
  </sheetData>
  <mergeCells count="3">
    <mergeCell ref="A7:O7"/>
    <mergeCell ref="A8:O8"/>
    <mergeCell ref="A9:O9"/>
  </mergeCells>
  <hyperlinks>
    <hyperlink ref="C11" location="'COU simpl 2010'!A1" display="Cuadros Oferta Utilización 2010"/>
    <hyperlink ref="C12:C14" location="Activos!A1" display="1. Activos"/>
    <hyperlink ref="C12" location="'COU simpl 2011'!A1" display="Cuadros Oferta Utilización 2011"/>
    <hyperlink ref="C13" location="'COU simpl 2012'!A1" display="Cuadros Oferta Utilización 2012"/>
    <hyperlink ref="C14" location="'COU simpl 2013'!A1" display="Cuadros Oferta Utilización 2013"/>
    <hyperlink ref="C21" location="'Emisiones 2010'!A1" display="Cuenta de emisiones 2010"/>
    <hyperlink ref="C22" location="'Emisiones 2011'!A1" display=" Cuenta de emisiones 2011"/>
    <hyperlink ref="C23" location="'Emisiones 2012'!A1" display="Cuenta de emisiones 2012"/>
    <hyperlink ref="C24" location="'Emisiones 2013'!A1" display="Cuenta de emisiones 2013"/>
    <hyperlink ref="C18" location="'Activos 2010'!A1" display="Cuadro de activos 2010"/>
    <hyperlink ref="C19" location="'Activos 2011'!A1" display="Cuadro de activos 2011"/>
    <hyperlink ref="C20" location="'Activos 2012'!A1" display="Cuadro de activos 2012"/>
    <hyperlink ref="C15" location="Combinadas!A1" display="Cuadros combinados 2o12"/>
    <hyperlink ref="C16" location="'Combinadas por sectores 2012'!A1" display="Cuadros combinados por sectores"/>
    <hyperlink ref="C17" location="Indicadores!A1" display="Indicador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3" sqref="A3"/>
    </sheetView>
  </sheetViews>
  <sheetFormatPr baseColWidth="10" defaultColWidth="8.85546875" defaultRowHeight="15" x14ac:dyDescent="0.25"/>
  <cols>
    <col min="1" max="1" width="40.42578125" style="28" customWidth="1"/>
    <col min="2" max="2" width="17.140625" style="28" customWidth="1"/>
    <col min="3" max="5" width="12.85546875" style="28" customWidth="1"/>
    <col min="6" max="16384" width="8.85546875" style="28"/>
  </cols>
  <sheetData>
    <row r="1" spans="1:15" s="27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7" customFormat="1" ht="18.75" x14ac:dyDescent="0.3">
      <c r="A2" s="211" t="s">
        <v>88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27" customFormat="1" ht="18.75" x14ac:dyDescent="0.3">
      <c r="A3" s="25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5" ht="30" x14ac:dyDescent="0.25">
      <c r="A5" s="29" t="s">
        <v>28</v>
      </c>
      <c r="B5" s="30" t="s">
        <v>29</v>
      </c>
      <c r="C5" s="29" t="s">
        <v>30</v>
      </c>
      <c r="D5" s="29" t="s">
        <v>31</v>
      </c>
      <c r="E5" s="29" t="s">
        <v>32</v>
      </c>
    </row>
    <row r="6" spans="1:15" x14ac:dyDescent="0.25">
      <c r="A6" s="31" t="s">
        <v>41</v>
      </c>
      <c r="B6" s="45">
        <v>1991.2384638504975</v>
      </c>
      <c r="C6" s="33"/>
      <c r="D6" s="33"/>
      <c r="E6" s="54">
        <f>SUM(B6:D6)</f>
        <v>1991.2384638504975</v>
      </c>
    </row>
    <row r="7" spans="1:15" x14ac:dyDescent="0.25">
      <c r="A7" s="35" t="s">
        <v>33</v>
      </c>
      <c r="B7" s="32"/>
      <c r="C7" s="36"/>
      <c r="D7" s="36"/>
      <c r="E7" s="34">
        <f t="shared" ref="E7:E18" si="0">SUM(B7:D7)</f>
        <v>0</v>
      </c>
      <c r="I7" s="37"/>
    </row>
    <row r="8" spans="1:15" x14ac:dyDescent="0.25">
      <c r="A8" s="31" t="s">
        <v>42</v>
      </c>
      <c r="B8" s="38">
        <v>67.400000000000006</v>
      </c>
      <c r="C8" s="39"/>
      <c r="D8" s="39">
        <v>199</v>
      </c>
      <c r="E8" s="39">
        <f t="shared" si="0"/>
        <v>266.39999999999998</v>
      </c>
      <c r="H8" s="37"/>
    </row>
    <row r="9" spans="1:15" x14ac:dyDescent="0.25">
      <c r="A9" s="31" t="s">
        <v>43</v>
      </c>
      <c r="B9" s="38"/>
      <c r="C9" s="39">
        <v>0.34528765440000014</v>
      </c>
      <c r="D9" s="40">
        <v>4.82</v>
      </c>
      <c r="E9" s="39">
        <f t="shared" si="0"/>
        <v>5.1652876544000002</v>
      </c>
      <c r="H9" s="41"/>
    </row>
    <row r="10" spans="1:15" ht="30" x14ac:dyDescent="0.25">
      <c r="A10" s="31" t="s">
        <v>34</v>
      </c>
      <c r="B10" s="32">
        <v>12.7</v>
      </c>
      <c r="C10" s="34"/>
      <c r="D10" s="34"/>
      <c r="E10" s="39">
        <f t="shared" si="0"/>
        <v>12.7</v>
      </c>
    </row>
    <row r="11" spans="1:15" ht="30" x14ac:dyDescent="0.25">
      <c r="A11" s="31" t="s">
        <v>35</v>
      </c>
      <c r="B11" s="38">
        <v>62.4</v>
      </c>
      <c r="C11" s="42">
        <v>63.24</v>
      </c>
      <c r="D11" s="36"/>
      <c r="E11" s="39">
        <f t="shared" si="0"/>
        <v>125.64</v>
      </c>
    </row>
    <row r="12" spans="1:15" x14ac:dyDescent="0.25">
      <c r="A12" s="35" t="s">
        <v>36</v>
      </c>
      <c r="B12" s="43">
        <f>SUM(B8:B11)</f>
        <v>142.5</v>
      </c>
      <c r="C12" s="43">
        <f>SUM(C8:C11)</f>
        <v>63.585287654400005</v>
      </c>
      <c r="D12" s="43">
        <f>SUM(D8:D11)</f>
        <v>203.82</v>
      </c>
      <c r="E12" s="39">
        <f t="shared" si="0"/>
        <v>409.90528765440001</v>
      </c>
    </row>
    <row r="13" spans="1:15" x14ac:dyDescent="0.25">
      <c r="A13" s="35" t="s">
        <v>37</v>
      </c>
      <c r="B13" s="32"/>
      <c r="C13" s="44"/>
      <c r="D13" s="44"/>
      <c r="E13" s="39">
        <f t="shared" si="0"/>
        <v>0</v>
      </c>
    </row>
    <row r="14" spans="1:15" x14ac:dyDescent="0.25">
      <c r="A14" s="31" t="s">
        <v>44</v>
      </c>
      <c r="B14" s="38">
        <v>25.361142648892859</v>
      </c>
      <c r="C14" s="42">
        <v>1.18</v>
      </c>
      <c r="D14" s="42">
        <v>12.78</v>
      </c>
      <c r="E14" s="42">
        <f t="shared" si="0"/>
        <v>39.321142648892859</v>
      </c>
    </row>
    <row r="15" spans="1:15" x14ac:dyDescent="0.25">
      <c r="A15" s="31" t="s">
        <v>40</v>
      </c>
      <c r="B15" s="38">
        <v>49.9</v>
      </c>
      <c r="C15" s="33"/>
      <c r="D15" s="42">
        <v>127.8</v>
      </c>
      <c r="E15" s="42">
        <f t="shared" si="0"/>
        <v>177.7</v>
      </c>
    </row>
    <row r="16" spans="1:15" x14ac:dyDescent="0.25">
      <c r="A16" s="31" t="s">
        <v>45</v>
      </c>
      <c r="B16" s="32">
        <v>0</v>
      </c>
      <c r="C16" s="42">
        <v>62.4</v>
      </c>
      <c r="D16" s="46">
        <v>63.24</v>
      </c>
      <c r="E16" s="42">
        <f t="shared" si="0"/>
        <v>125.64</v>
      </c>
    </row>
    <row r="17" spans="1:5" x14ac:dyDescent="0.25">
      <c r="A17" s="31" t="s">
        <v>38</v>
      </c>
      <c r="B17" s="32">
        <v>87</v>
      </c>
      <c r="C17" s="47"/>
      <c r="D17" s="47">
        <v>0</v>
      </c>
      <c r="E17" s="42">
        <f t="shared" si="0"/>
        <v>87</v>
      </c>
    </row>
    <row r="18" spans="1:5" x14ac:dyDescent="0.25">
      <c r="A18" s="35" t="s">
        <v>39</v>
      </c>
      <c r="B18" s="43">
        <f>SUM(B14:B17)</f>
        <v>162.26114264889287</v>
      </c>
      <c r="C18" s="48">
        <f t="shared" ref="C18" si="1">SUM(C14:C16)</f>
        <v>63.58</v>
      </c>
      <c r="D18" s="48">
        <f>SUM(D14:D17)</f>
        <v>203.82</v>
      </c>
      <c r="E18" s="42">
        <f t="shared" si="0"/>
        <v>429.66114264889285</v>
      </c>
    </row>
    <row r="19" spans="1:5" x14ac:dyDescent="0.25">
      <c r="A19" s="31" t="s">
        <v>46</v>
      </c>
      <c r="B19" s="45">
        <v>1971.332023165965</v>
      </c>
      <c r="C19" s="33"/>
      <c r="D19" s="33"/>
      <c r="E19" s="42">
        <f>SUM(B19:D19)</f>
        <v>1971.332023165965</v>
      </c>
    </row>
    <row r="20" spans="1:5" x14ac:dyDescent="0.25">
      <c r="B20" s="53">
        <f>+B6+B12-B18</f>
        <v>1971.4773212016044</v>
      </c>
      <c r="C20" s="49"/>
      <c r="D20" s="50"/>
      <c r="E20" s="50"/>
    </row>
    <row r="21" spans="1:5" x14ac:dyDescent="0.25">
      <c r="B21" s="53"/>
    </row>
  </sheetData>
  <mergeCells count="2">
    <mergeCell ref="A1:O1"/>
    <mergeCell ref="A2:O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H13" sqref="H13"/>
    </sheetView>
  </sheetViews>
  <sheetFormatPr baseColWidth="10" defaultColWidth="8.85546875" defaultRowHeight="15" x14ac:dyDescent="0.25"/>
  <cols>
    <col min="1" max="1" width="40.42578125" style="28" customWidth="1"/>
    <col min="2" max="2" width="17.140625" style="28" customWidth="1"/>
    <col min="3" max="5" width="12.85546875" style="28" customWidth="1"/>
    <col min="6" max="16384" width="8.85546875" style="28"/>
  </cols>
  <sheetData>
    <row r="1" spans="1:15" s="27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7" customFormat="1" ht="18.75" x14ac:dyDescent="0.3">
      <c r="A2" s="211" t="s">
        <v>47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27" customFormat="1" ht="18.75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30" x14ac:dyDescent="0.25">
      <c r="A5" s="29" t="s">
        <v>28</v>
      </c>
      <c r="B5" s="30" t="s">
        <v>29</v>
      </c>
      <c r="C5" s="29" t="s">
        <v>30</v>
      </c>
      <c r="D5" s="29" t="s">
        <v>31</v>
      </c>
      <c r="E5" s="29" t="s">
        <v>32</v>
      </c>
    </row>
    <row r="6" spans="1:15" x14ac:dyDescent="0.25">
      <c r="A6" s="31" t="s">
        <v>41</v>
      </c>
      <c r="B6" s="32">
        <v>1971</v>
      </c>
      <c r="C6" s="33"/>
      <c r="D6" s="33"/>
      <c r="E6" s="34">
        <f>SUM(B6:D6)</f>
        <v>1971</v>
      </c>
      <c r="H6" s="41"/>
    </row>
    <row r="7" spans="1:15" x14ac:dyDescent="0.25">
      <c r="A7" s="35" t="s">
        <v>33</v>
      </c>
      <c r="B7" s="32"/>
      <c r="C7" s="36"/>
      <c r="D7" s="36"/>
      <c r="E7" s="34">
        <f t="shared" ref="E7:E18" si="0">SUM(B7:D7)</f>
        <v>0</v>
      </c>
      <c r="I7" s="37"/>
    </row>
    <row r="8" spans="1:15" x14ac:dyDescent="0.25">
      <c r="A8" s="31" t="s">
        <v>42</v>
      </c>
      <c r="B8" s="38">
        <v>48.601512404966435</v>
      </c>
      <c r="C8" s="39"/>
      <c r="D8" s="39">
        <v>143.98306087150641</v>
      </c>
      <c r="E8" s="39">
        <f t="shared" si="0"/>
        <v>192.58457327647284</v>
      </c>
      <c r="H8" s="37"/>
    </row>
    <row r="9" spans="1:15" x14ac:dyDescent="0.25">
      <c r="A9" s="31" t="s">
        <v>43</v>
      </c>
      <c r="B9" s="38"/>
      <c r="C9" s="39">
        <v>0.34528765440000014</v>
      </c>
      <c r="D9" s="40">
        <v>4.7658886870000021</v>
      </c>
      <c r="E9" s="39">
        <f t="shared" si="0"/>
        <v>5.111176341400002</v>
      </c>
      <c r="H9" s="41"/>
    </row>
    <row r="10" spans="1:15" ht="30" x14ac:dyDescent="0.25">
      <c r="A10" s="31" t="s">
        <v>34</v>
      </c>
      <c r="B10" s="32">
        <v>12.7</v>
      </c>
      <c r="C10" s="34"/>
      <c r="D10" s="34"/>
      <c r="E10" s="39">
        <f t="shared" si="0"/>
        <v>12.7</v>
      </c>
    </row>
    <row r="11" spans="1:15" ht="30" x14ac:dyDescent="0.25">
      <c r="A11" s="31" t="s">
        <v>35</v>
      </c>
      <c r="B11" s="38">
        <v>42.72</v>
      </c>
      <c r="C11" s="46">
        <v>43.57</v>
      </c>
      <c r="D11" s="36"/>
      <c r="E11" s="39">
        <f t="shared" si="0"/>
        <v>86.289999999999992</v>
      </c>
    </row>
    <row r="12" spans="1:15" x14ac:dyDescent="0.25">
      <c r="A12" s="35" t="s">
        <v>36</v>
      </c>
      <c r="B12" s="43">
        <f>SUM(B8:B11)</f>
        <v>104.02151240496643</v>
      </c>
      <c r="C12" s="43">
        <f>SUM(C8:C11)</f>
        <v>43.915287654400004</v>
      </c>
      <c r="D12" s="43">
        <f>SUM(D8:D11)</f>
        <v>148.74894955850641</v>
      </c>
      <c r="E12" s="39">
        <f t="shared" si="0"/>
        <v>296.68574961787283</v>
      </c>
    </row>
    <row r="13" spans="1:15" x14ac:dyDescent="0.25">
      <c r="A13" s="35" t="s">
        <v>37</v>
      </c>
      <c r="B13" s="32"/>
      <c r="C13" s="44"/>
      <c r="D13" s="44"/>
      <c r="E13" s="39">
        <f t="shared" si="0"/>
        <v>0</v>
      </c>
    </row>
    <row r="14" spans="1:15" x14ac:dyDescent="0.25">
      <c r="A14" s="31" t="s">
        <v>44</v>
      </c>
      <c r="B14" s="38">
        <v>25.361142648892859</v>
      </c>
      <c r="C14" s="42">
        <v>1.2015726447428572</v>
      </c>
      <c r="D14" s="42">
        <v>13.106434154285713</v>
      </c>
      <c r="E14" s="42">
        <f t="shared" si="0"/>
        <v>39.669149447921427</v>
      </c>
    </row>
    <row r="15" spans="1:15" x14ac:dyDescent="0.25">
      <c r="A15" s="31" t="s">
        <v>40</v>
      </c>
      <c r="B15" s="38">
        <v>55.683401478134734</v>
      </c>
      <c r="C15" s="33"/>
      <c r="D15" s="42">
        <v>92.1</v>
      </c>
      <c r="E15" s="42">
        <f t="shared" si="0"/>
        <v>147.78340147813472</v>
      </c>
    </row>
    <row r="16" spans="1:15" x14ac:dyDescent="0.25">
      <c r="A16" s="31" t="s">
        <v>45</v>
      </c>
      <c r="B16" s="32">
        <v>0</v>
      </c>
      <c r="C16" s="38">
        <v>42.72</v>
      </c>
      <c r="D16" s="46">
        <v>43.57</v>
      </c>
      <c r="E16" s="42">
        <f t="shared" si="0"/>
        <v>86.289999999999992</v>
      </c>
    </row>
    <row r="17" spans="1:5" x14ac:dyDescent="0.25">
      <c r="A17" s="31" t="s">
        <v>38</v>
      </c>
      <c r="B17" s="32">
        <v>21</v>
      </c>
      <c r="C17" s="47"/>
      <c r="D17" s="47">
        <v>0</v>
      </c>
      <c r="E17" s="42">
        <f t="shared" si="0"/>
        <v>21</v>
      </c>
    </row>
    <row r="18" spans="1:5" x14ac:dyDescent="0.25">
      <c r="A18" s="35" t="s">
        <v>39</v>
      </c>
      <c r="B18" s="43">
        <f>SUM(B14:B17)</f>
        <v>102.04454412702759</v>
      </c>
      <c r="C18" s="48">
        <f t="shared" ref="C18" si="1">SUM(C14:C16)</f>
        <v>43.921572644742859</v>
      </c>
      <c r="D18" s="48">
        <f>SUM(D14:D17)</f>
        <v>148.77643415428571</v>
      </c>
      <c r="E18" s="42">
        <f t="shared" si="0"/>
        <v>294.7425509260562</v>
      </c>
    </row>
    <row r="19" spans="1:5" x14ac:dyDescent="0.25">
      <c r="A19" s="31" t="s">
        <v>46</v>
      </c>
      <c r="B19" s="45">
        <v>1973.3480556715792</v>
      </c>
      <c r="C19" s="33"/>
      <c r="D19" s="33"/>
      <c r="E19" s="42">
        <f>SUM(B19:D19)</f>
        <v>1973.3480556715792</v>
      </c>
    </row>
    <row r="20" spans="1:5" x14ac:dyDescent="0.25">
      <c r="B20" s="53">
        <f>+B6+B12-B18</f>
        <v>1972.9769682779388</v>
      </c>
      <c r="C20" s="49"/>
      <c r="D20" s="50"/>
      <c r="E20" s="50"/>
    </row>
    <row r="21" spans="1:5" x14ac:dyDescent="0.25">
      <c r="B21" s="53">
        <f>+B19-B20</f>
        <v>0.37108739364043686</v>
      </c>
    </row>
  </sheetData>
  <mergeCells count="2">
    <mergeCell ref="A1:O1"/>
    <mergeCell ref="A2:O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K15" sqref="K15"/>
    </sheetView>
  </sheetViews>
  <sheetFormatPr baseColWidth="10" defaultColWidth="8.85546875" defaultRowHeight="15" x14ac:dyDescent="0.25"/>
  <cols>
    <col min="1" max="1" width="42.140625" customWidth="1"/>
    <col min="3" max="3" width="12.28515625" customWidth="1"/>
    <col min="4" max="4" width="14.42578125" customWidth="1"/>
    <col min="6" max="6" width="18.140625" customWidth="1"/>
    <col min="7" max="7" width="14.7109375" customWidth="1"/>
  </cols>
  <sheetData>
    <row r="1" spans="1:15" s="58" customFormat="1" ht="18.75" x14ac:dyDescent="0.2">
      <c r="A1" s="242" t="s">
        <v>26</v>
      </c>
      <c r="B1" s="242"/>
      <c r="C1" s="242"/>
      <c r="D1" s="242"/>
      <c r="E1" s="242"/>
      <c r="F1" s="242"/>
      <c r="G1" s="242"/>
      <c r="H1" s="242"/>
      <c r="I1" s="242"/>
    </row>
    <row r="2" spans="1:15" s="59" customFormat="1" ht="18.75" x14ac:dyDescent="0.3">
      <c r="A2" s="243" t="s">
        <v>49</v>
      </c>
      <c r="B2" s="243"/>
      <c r="C2" s="243"/>
      <c r="D2" s="243"/>
      <c r="E2" s="243"/>
      <c r="F2" s="243"/>
      <c r="G2" s="243"/>
      <c r="H2" s="243"/>
      <c r="I2" s="243"/>
    </row>
    <row r="3" spans="1:15" s="59" customFormat="1" ht="18.75" x14ac:dyDescent="0.3">
      <c r="A3" s="60" t="s">
        <v>50</v>
      </c>
      <c r="B3" s="61"/>
      <c r="C3" s="62"/>
      <c r="D3" s="61"/>
      <c r="E3" s="61"/>
      <c r="F3" s="61"/>
      <c r="G3" s="61"/>
      <c r="H3" s="61"/>
      <c r="I3" s="61"/>
    </row>
    <row r="4" spans="1:15" s="59" customFormat="1" ht="18.75" x14ac:dyDescent="0.3">
      <c r="A4" s="60"/>
      <c r="B4" s="61"/>
      <c r="C4" s="62"/>
      <c r="D4" s="61"/>
      <c r="E4" s="61"/>
      <c r="F4" s="61"/>
      <c r="G4" s="61"/>
      <c r="H4" s="61"/>
      <c r="I4" s="61"/>
    </row>
    <row r="5" spans="1:15" s="59" customFormat="1" ht="18" customHeight="1" x14ac:dyDescent="0.3">
      <c r="A5" s="63" t="s">
        <v>51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59" customFormat="1" ht="29.25" customHeight="1" x14ac:dyDescent="0.3">
      <c r="A6" s="64"/>
      <c r="B6" s="64"/>
      <c r="C6" s="65"/>
      <c r="D6" s="64"/>
      <c r="E6" s="64"/>
      <c r="F6" s="64"/>
      <c r="G6" s="64"/>
      <c r="H6" s="64"/>
      <c r="I6" s="66"/>
    </row>
    <row r="7" spans="1:15" s="68" customFormat="1" ht="15" customHeight="1" x14ac:dyDescent="0.2">
      <c r="A7" s="231"/>
      <c r="B7" s="233" t="s">
        <v>52</v>
      </c>
      <c r="C7" s="233"/>
      <c r="D7" s="233"/>
      <c r="E7" s="233"/>
      <c r="F7" s="67" t="s">
        <v>53</v>
      </c>
      <c r="G7" s="234" t="s">
        <v>54</v>
      </c>
      <c r="H7" s="244" t="s">
        <v>55</v>
      </c>
      <c r="I7" s="238" t="s">
        <v>56</v>
      </c>
    </row>
    <row r="8" spans="1:15" s="68" customFormat="1" ht="55.5" customHeight="1" x14ac:dyDescent="0.2">
      <c r="A8" s="232"/>
      <c r="B8" s="69" t="s">
        <v>57</v>
      </c>
      <c r="C8" s="70" t="s">
        <v>58</v>
      </c>
      <c r="D8" s="71" t="s">
        <v>59</v>
      </c>
      <c r="E8" s="67" t="s">
        <v>22</v>
      </c>
      <c r="F8" s="72" t="s">
        <v>60</v>
      </c>
      <c r="G8" s="235"/>
      <c r="H8" s="237"/>
      <c r="I8" s="239"/>
    </row>
    <row r="9" spans="1:15" s="75" customFormat="1" ht="17.25" customHeight="1" x14ac:dyDescent="0.2">
      <c r="A9" s="73" t="s">
        <v>61</v>
      </c>
      <c r="B9" s="73"/>
      <c r="C9" s="73"/>
      <c r="D9" s="73"/>
      <c r="E9" s="73"/>
      <c r="F9" s="74"/>
      <c r="G9" s="73"/>
      <c r="H9" s="73"/>
      <c r="I9" s="73"/>
    </row>
    <row r="10" spans="1:15" s="75" customFormat="1" ht="17.25" customHeight="1" x14ac:dyDescent="0.25">
      <c r="A10" s="74" t="s">
        <v>62</v>
      </c>
      <c r="B10" s="76"/>
      <c r="C10" s="76"/>
      <c r="D10" s="76">
        <v>103.10739</v>
      </c>
      <c r="E10" s="76">
        <v>101.23786</v>
      </c>
      <c r="F10" s="74"/>
      <c r="G10" s="77"/>
      <c r="H10" s="78"/>
      <c r="I10" s="76">
        <f>SUM(B10:E10)</f>
        <v>204.34524999999999</v>
      </c>
    </row>
    <row r="11" spans="1:15" s="75" customFormat="1" ht="17.25" customHeight="1" x14ac:dyDescent="0.2">
      <c r="A11" s="74" t="s">
        <v>63</v>
      </c>
      <c r="B11" s="76"/>
      <c r="C11" s="76"/>
      <c r="D11" s="76">
        <v>103.10739</v>
      </c>
      <c r="E11" s="76">
        <v>101.23786</v>
      </c>
      <c r="F11" s="74"/>
      <c r="G11" s="77"/>
      <c r="H11" s="78"/>
      <c r="I11" s="76">
        <f>SUM(B11:E11)</f>
        <v>204.34524999999999</v>
      </c>
    </row>
    <row r="12" spans="1:15" s="75" customFormat="1" ht="17.25" customHeight="1" x14ac:dyDescent="0.2">
      <c r="A12" s="74" t="s">
        <v>64</v>
      </c>
      <c r="B12" s="76">
        <v>74.043199999999999</v>
      </c>
      <c r="C12" s="76">
        <v>37.826432000000004</v>
      </c>
      <c r="D12" s="76">
        <v>24.745773600000003</v>
      </c>
      <c r="E12" s="76">
        <v>23.127976799999995</v>
      </c>
      <c r="F12" s="74"/>
      <c r="G12" s="77"/>
      <c r="H12" s="78"/>
      <c r="I12" s="76">
        <f>SUM(B12:E12)</f>
        <v>159.7433824</v>
      </c>
    </row>
    <row r="13" spans="1:15" s="75" customFormat="1" ht="17.25" customHeight="1" x14ac:dyDescent="0.2">
      <c r="A13" s="74" t="s">
        <v>65</v>
      </c>
      <c r="B13" s="76">
        <v>9.6640800000000002</v>
      </c>
      <c r="C13" s="76">
        <v>7.3799880000000009</v>
      </c>
      <c r="D13" s="76">
        <v>6.7796640000000004</v>
      </c>
      <c r="E13" s="76">
        <v>6.6567360000000004</v>
      </c>
      <c r="F13" s="74"/>
      <c r="G13" s="77"/>
      <c r="H13" s="78"/>
      <c r="I13" s="76">
        <f>SUM(B13:E13)</f>
        <v>30.480468000000002</v>
      </c>
    </row>
    <row r="14" spans="1:15" s="75" customFormat="1" ht="17.25" customHeight="1" x14ac:dyDescent="0.2">
      <c r="A14" s="73" t="s">
        <v>66</v>
      </c>
      <c r="B14" s="73"/>
      <c r="C14" s="73"/>
      <c r="D14" s="73"/>
      <c r="E14" s="73"/>
      <c r="F14" s="74"/>
      <c r="G14" s="73"/>
      <c r="H14" s="78"/>
      <c r="I14" s="73"/>
    </row>
    <row r="15" spans="1:15" s="75" customFormat="1" ht="17.25" customHeight="1" x14ac:dyDescent="0.2">
      <c r="A15" s="74" t="s">
        <v>67</v>
      </c>
      <c r="B15" s="76"/>
      <c r="C15" s="76"/>
      <c r="D15" s="76"/>
      <c r="E15" s="76">
        <v>103.10739</v>
      </c>
      <c r="F15" s="74"/>
      <c r="G15" s="77"/>
      <c r="H15" s="78"/>
      <c r="I15" s="76">
        <f>SUM(B15:E15)</f>
        <v>103.10739</v>
      </c>
    </row>
    <row r="16" spans="1:15" s="75" customFormat="1" ht="17.25" customHeight="1" x14ac:dyDescent="0.2">
      <c r="A16" s="74" t="s">
        <v>63</v>
      </c>
      <c r="B16" s="76"/>
      <c r="C16" s="76"/>
      <c r="D16" s="76"/>
      <c r="E16" s="76">
        <v>103.10739</v>
      </c>
      <c r="F16" s="74"/>
      <c r="G16" s="77"/>
      <c r="H16" s="78"/>
      <c r="I16" s="76">
        <f>SUM(B16:E16)</f>
        <v>103.10739</v>
      </c>
    </row>
    <row r="17" spans="1:9" s="75" customFormat="1" ht="17.25" customHeight="1" x14ac:dyDescent="0.2">
      <c r="A17" s="74" t="s">
        <v>64</v>
      </c>
      <c r="B17" s="76"/>
      <c r="C17" s="76"/>
      <c r="D17" s="76"/>
      <c r="E17" s="76">
        <v>24.745773600000003</v>
      </c>
      <c r="F17" s="74"/>
      <c r="G17" s="77"/>
      <c r="H17" s="78"/>
      <c r="I17" s="76">
        <f>SUM(B17:E17)</f>
        <v>24.745773600000003</v>
      </c>
    </row>
    <row r="18" spans="1:9" s="75" customFormat="1" ht="17.25" customHeight="1" x14ac:dyDescent="0.2">
      <c r="A18" s="74" t="s">
        <v>65</v>
      </c>
      <c r="B18" s="76"/>
      <c r="C18" s="76"/>
      <c r="D18" s="76"/>
      <c r="E18" s="76">
        <v>6.7796640000000004</v>
      </c>
      <c r="F18" s="74"/>
      <c r="G18" s="77"/>
      <c r="H18" s="78"/>
      <c r="I18" s="76">
        <f>SUM(B18:E18)</f>
        <v>6.7796640000000004</v>
      </c>
    </row>
    <row r="19" spans="1:9" s="75" customFormat="1" ht="33.75" customHeight="1" x14ac:dyDescent="0.2">
      <c r="A19" s="230" t="s">
        <v>68</v>
      </c>
      <c r="B19" s="230"/>
      <c r="C19" s="230"/>
      <c r="D19" s="230"/>
      <c r="E19" s="230"/>
      <c r="F19" s="230"/>
      <c r="G19" s="230"/>
      <c r="H19" s="230"/>
      <c r="I19" s="230"/>
    </row>
    <row r="20" spans="1:9" s="75" customFormat="1" ht="12" x14ac:dyDescent="0.2"/>
    <row r="21" spans="1:9" s="75" customFormat="1" ht="12" x14ac:dyDescent="0.2"/>
    <row r="22" spans="1:9" s="75" customFormat="1" ht="18.75" x14ac:dyDescent="0.3">
      <c r="A22" s="63" t="s">
        <v>69</v>
      </c>
    </row>
    <row r="23" spans="1:9" s="75" customFormat="1" ht="12" x14ac:dyDescent="0.2"/>
    <row r="24" spans="1:9" s="68" customFormat="1" ht="15" customHeight="1" x14ac:dyDescent="0.2">
      <c r="A24" s="231"/>
      <c r="B24" s="233" t="s">
        <v>52</v>
      </c>
      <c r="C24" s="233"/>
      <c r="D24" s="233"/>
      <c r="E24" s="234" t="s">
        <v>22</v>
      </c>
      <c r="F24" s="236" t="s">
        <v>54</v>
      </c>
      <c r="G24" s="238" t="s">
        <v>70</v>
      </c>
      <c r="H24" s="240" t="s">
        <v>71</v>
      </c>
    </row>
    <row r="25" spans="1:9" s="68" customFormat="1" ht="47.25" customHeight="1" x14ac:dyDescent="0.2">
      <c r="A25" s="232"/>
      <c r="B25" s="69" t="s">
        <v>57</v>
      </c>
      <c r="C25" s="70" t="s">
        <v>58</v>
      </c>
      <c r="D25" s="71" t="s">
        <v>59</v>
      </c>
      <c r="E25" s="235"/>
      <c r="F25" s="237"/>
      <c r="G25" s="239"/>
      <c r="H25" s="241"/>
    </row>
    <row r="26" spans="1:9" s="75" customFormat="1" ht="17.25" customHeight="1" x14ac:dyDescent="0.2">
      <c r="A26" s="79" t="s">
        <v>61</v>
      </c>
      <c r="B26" s="79"/>
      <c r="C26" s="79"/>
      <c r="D26" s="79"/>
      <c r="E26" s="79"/>
      <c r="F26" s="79"/>
      <c r="G26" s="79"/>
      <c r="H26" s="79"/>
    </row>
    <row r="27" spans="1:9" s="75" customFormat="1" ht="17.25" customHeight="1" x14ac:dyDescent="0.2">
      <c r="A27" s="74" t="s">
        <v>67</v>
      </c>
      <c r="B27" s="78"/>
      <c r="C27" s="78"/>
      <c r="D27" s="74"/>
      <c r="E27" s="78"/>
      <c r="F27" s="78"/>
      <c r="G27" s="77">
        <v>204.34524999999999</v>
      </c>
      <c r="H27" s="76">
        <f>SUM(B27:G27)</f>
        <v>204.34524999999999</v>
      </c>
    </row>
    <row r="28" spans="1:9" s="75" customFormat="1" ht="17.25" customHeight="1" x14ac:dyDescent="0.2">
      <c r="A28" s="74" t="s">
        <v>63</v>
      </c>
      <c r="B28" s="78"/>
      <c r="C28" s="78"/>
      <c r="D28" s="74"/>
      <c r="E28" s="78"/>
      <c r="F28" s="78"/>
      <c r="G28" s="77">
        <v>204.34524999999999</v>
      </c>
      <c r="H28" s="76">
        <f>SUM(B28:G28)</f>
        <v>204.34524999999999</v>
      </c>
    </row>
    <row r="29" spans="1:9" s="75" customFormat="1" ht="17.25" customHeight="1" x14ac:dyDescent="0.2">
      <c r="A29" s="74" t="s">
        <v>64</v>
      </c>
      <c r="B29" s="78"/>
      <c r="C29" s="78"/>
      <c r="D29" s="74"/>
      <c r="E29" s="78"/>
      <c r="F29" s="78"/>
      <c r="G29" s="77">
        <v>159.7433824</v>
      </c>
      <c r="H29" s="76">
        <f>SUM(B29:G29)</f>
        <v>159.7433824</v>
      </c>
    </row>
    <row r="30" spans="1:9" s="75" customFormat="1" ht="17.25" customHeight="1" x14ac:dyDescent="0.2">
      <c r="A30" s="74" t="s">
        <v>65</v>
      </c>
      <c r="B30" s="78"/>
      <c r="C30" s="78"/>
      <c r="D30" s="74"/>
      <c r="E30" s="78"/>
      <c r="F30" s="78"/>
      <c r="G30" s="77">
        <v>30.480468000000002</v>
      </c>
      <c r="H30" s="76">
        <f>SUM(B30:G30)</f>
        <v>30.480468000000002</v>
      </c>
    </row>
    <row r="31" spans="1:9" s="75" customFormat="1" ht="17.25" customHeight="1" x14ac:dyDescent="0.2">
      <c r="A31" s="79" t="s">
        <v>66</v>
      </c>
      <c r="B31" s="79"/>
      <c r="C31" s="79"/>
      <c r="D31" s="79"/>
      <c r="E31" s="79"/>
      <c r="F31" s="79"/>
      <c r="G31" s="79"/>
      <c r="H31" s="79"/>
    </row>
    <row r="32" spans="1:9" s="75" customFormat="1" ht="17.25" customHeight="1" x14ac:dyDescent="0.2">
      <c r="A32" s="74" t="s">
        <v>67</v>
      </c>
      <c r="B32" s="78"/>
      <c r="C32" s="78"/>
      <c r="D32" s="76">
        <v>103.10739</v>
      </c>
      <c r="E32" s="78"/>
      <c r="F32" s="77"/>
      <c r="G32" s="78"/>
      <c r="H32" s="76">
        <f>SUM(B32:G32)</f>
        <v>103.10739</v>
      </c>
    </row>
    <row r="33" spans="1:9" s="75" customFormat="1" ht="17.25" customHeight="1" x14ac:dyDescent="0.2">
      <c r="A33" s="74" t="s">
        <v>63</v>
      </c>
      <c r="B33" s="78"/>
      <c r="C33" s="78"/>
      <c r="D33" s="76">
        <v>103.10739</v>
      </c>
      <c r="E33" s="78"/>
      <c r="F33" s="77"/>
      <c r="G33" s="78"/>
      <c r="H33" s="76">
        <f>SUM(B33:G33)</f>
        <v>103.10739</v>
      </c>
    </row>
    <row r="34" spans="1:9" s="75" customFormat="1" ht="17.25" customHeight="1" x14ac:dyDescent="0.2">
      <c r="A34" s="74" t="s">
        <v>64</v>
      </c>
      <c r="B34" s="78"/>
      <c r="C34" s="78"/>
      <c r="D34" s="76">
        <v>24.745773600000003</v>
      </c>
      <c r="E34" s="78"/>
      <c r="F34" s="77"/>
      <c r="G34" s="78"/>
      <c r="H34" s="76">
        <f>SUM(B34:G34)</f>
        <v>24.745773600000003</v>
      </c>
    </row>
    <row r="35" spans="1:9" s="75" customFormat="1" ht="17.25" customHeight="1" x14ac:dyDescent="0.2">
      <c r="A35" s="74" t="s">
        <v>65</v>
      </c>
      <c r="B35" s="78"/>
      <c r="C35" s="78"/>
      <c r="D35" s="76">
        <v>6.7796640000000004</v>
      </c>
      <c r="E35" s="78"/>
      <c r="F35" s="77"/>
      <c r="G35" s="78"/>
      <c r="H35" s="76">
        <f>SUM(B35:G35)</f>
        <v>6.7796640000000004</v>
      </c>
    </row>
    <row r="36" spans="1:9" s="75" customFormat="1" ht="33.75" customHeight="1" x14ac:dyDescent="0.2">
      <c r="A36" s="230" t="s">
        <v>68</v>
      </c>
      <c r="B36" s="230"/>
      <c r="C36" s="230"/>
      <c r="D36" s="230"/>
      <c r="E36" s="230"/>
      <c r="F36" s="230"/>
      <c r="G36" s="230"/>
      <c r="H36" s="230"/>
      <c r="I36" s="230"/>
    </row>
  </sheetData>
  <mergeCells count="15">
    <mergeCell ref="A1:I1"/>
    <mergeCell ref="A2:I2"/>
    <mergeCell ref="A7:A8"/>
    <mergeCell ref="B7:E7"/>
    <mergeCell ref="G7:G8"/>
    <mergeCell ref="H7:H8"/>
    <mergeCell ref="I7:I8"/>
    <mergeCell ref="A36:I36"/>
    <mergeCell ref="A19:I19"/>
    <mergeCell ref="A24:A25"/>
    <mergeCell ref="B24:D24"/>
    <mergeCell ref="E24:E25"/>
    <mergeCell ref="F24:F25"/>
    <mergeCell ref="G24:G25"/>
    <mergeCell ref="H24:H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K8" sqref="K8"/>
    </sheetView>
  </sheetViews>
  <sheetFormatPr baseColWidth="10" defaultColWidth="11.42578125" defaultRowHeight="12" x14ac:dyDescent="0.2"/>
  <cols>
    <col min="1" max="1" width="37" style="75" customWidth="1"/>
    <col min="2" max="2" width="11.140625" style="75" bestFit="1" customWidth="1"/>
    <col min="3" max="3" width="11.7109375" style="75" customWidth="1"/>
    <col min="4" max="4" width="15.7109375" style="75" customWidth="1"/>
    <col min="5" max="5" width="11.42578125" style="75"/>
    <col min="6" max="6" width="13" style="75" customWidth="1"/>
    <col min="7" max="7" width="11.42578125" style="75"/>
    <col min="8" max="8" width="12.42578125" style="75" customWidth="1"/>
    <col min="9" max="16384" width="11.42578125" style="75"/>
  </cols>
  <sheetData>
    <row r="1" spans="1:9" s="58" customFormat="1" ht="18.75" x14ac:dyDescent="0.2">
      <c r="A1" s="242" t="s">
        <v>26</v>
      </c>
      <c r="B1" s="242"/>
      <c r="C1" s="242"/>
      <c r="D1" s="242"/>
      <c r="E1" s="242"/>
      <c r="F1" s="242"/>
      <c r="G1" s="242"/>
      <c r="H1" s="242"/>
      <c r="I1" s="242"/>
    </row>
    <row r="2" spans="1:9" s="59" customFormat="1" ht="18.75" x14ac:dyDescent="0.3">
      <c r="A2" s="243" t="s">
        <v>72</v>
      </c>
      <c r="B2" s="243"/>
      <c r="C2" s="243"/>
      <c r="D2" s="243"/>
      <c r="E2" s="243"/>
      <c r="F2" s="243"/>
      <c r="G2" s="243"/>
      <c r="H2" s="243"/>
      <c r="I2" s="243"/>
    </row>
    <row r="3" spans="1:9" s="59" customFormat="1" ht="18.75" x14ac:dyDescent="0.3">
      <c r="A3" s="60" t="s">
        <v>50</v>
      </c>
      <c r="B3" s="61"/>
      <c r="C3" s="62"/>
      <c r="D3" s="61"/>
      <c r="E3" s="61"/>
      <c r="F3" s="61"/>
      <c r="G3" s="61"/>
      <c r="H3" s="61"/>
      <c r="I3" s="61"/>
    </row>
    <row r="5" spans="1:9" ht="18.75" x14ac:dyDescent="0.3">
      <c r="A5" s="63" t="s">
        <v>51</v>
      </c>
      <c r="B5" s="63"/>
      <c r="C5" s="63"/>
      <c r="D5" s="63"/>
      <c r="E5" s="63"/>
      <c r="F5" s="63"/>
      <c r="G5" s="63"/>
      <c r="H5" s="63"/>
      <c r="I5" s="63"/>
    </row>
    <row r="7" spans="1:9" ht="15" customHeight="1" x14ac:dyDescent="0.2">
      <c r="A7" s="231"/>
      <c r="B7" s="233" t="s">
        <v>52</v>
      </c>
      <c r="C7" s="233"/>
      <c r="D7" s="233"/>
      <c r="E7" s="233"/>
      <c r="F7" s="72" t="s">
        <v>53</v>
      </c>
      <c r="G7" s="234" t="s">
        <v>54</v>
      </c>
      <c r="H7" s="244" t="s">
        <v>55</v>
      </c>
      <c r="I7" s="238" t="s">
        <v>56</v>
      </c>
    </row>
    <row r="8" spans="1:9" ht="48" x14ac:dyDescent="0.2">
      <c r="A8" s="232"/>
      <c r="B8" s="69" t="s">
        <v>57</v>
      </c>
      <c r="C8" s="70" t="s">
        <v>58</v>
      </c>
      <c r="D8" s="71" t="s">
        <v>59</v>
      </c>
      <c r="E8" s="67" t="s">
        <v>22</v>
      </c>
      <c r="F8" s="72" t="s">
        <v>60</v>
      </c>
      <c r="G8" s="235"/>
      <c r="H8" s="237"/>
      <c r="I8" s="239"/>
    </row>
    <row r="9" spans="1:9" ht="17.25" customHeight="1" x14ac:dyDescent="0.2">
      <c r="A9" s="80" t="s">
        <v>61</v>
      </c>
      <c r="B9" s="81"/>
      <c r="C9" s="81"/>
      <c r="D9" s="81"/>
      <c r="E9" s="81"/>
      <c r="F9" s="82"/>
      <c r="G9" s="81"/>
      <c r="H9" s="81"/>
      <c r="I9" s="83"/>
    </row>
    <row r="10" spans="1:9" ht="17.25" customHeight="1" x14ac:dyDescent="0.25">
      <c r="A10" s="74" t="s">
        <v>62</v>
      </c>
      <c r="B10" s="76"/>
      <c r="C10" s="76"/>
      <c r="D10" s="76">
        <v>103.89652</v>
      </c>
      <c r="E10" s="76">
        <v>99.609229999999997</v>
      </c>
      <c r="F10" s="74"/>
      <c r="G10" s="77"/>
      <c r="H10" s="78"/>
      <c r="I10" s="76">
        <f>SUM(B10:E10)</f>
        <v>203.50574999999998</v>
      </c>
    </row>
    <row r="11" spans="1:9" ht="17.25" customHeight="1" x14ac:dyDescent="0.2">
      <c r="A11" s="74" t="s">
        <v>63</v>
      </c>
      <c r="B11" s="76"/>
      <c r="C11" s="76"/>
      <c r="D11" s="76">
        <v>103.89652</v>
      </c>
      <c r="E11" s="76">
        <v>99.609229999999997</v>
      </c>
      <c r="F11" s="74"/>
      <c r="G11" s="77"/>
      <c r="H11" s="78"/>
      <c r="I11" s="76">
        <f>SUM(B11:E11)</f>
        <v>203.50574999999998</v>
      </c>
    </row>
    <row r="12" spans="1:9" ht="17.25" customHeight="1" x14ac:dyDescent="0.2">
      <c r="A12" s="74" t="s">
        <v>64</v>
      </c>
      <c r="B12" s="76">
        <v>77.392257634889305</v>
      </c>
      <c r="C12" s="76">
        <v>38.598399999999998</v>
      </c>
      <c r="D12" s="76">
        <v>24.935164799999999</v>
      </c>
      <c r="E12" s="76">
        <v>23.906215199999998</v>
      </c>
      <c r="F12" s="74"/>
      <c r="G12" s="77"/>
      <c r="H12" s="78"/>
      <c r="I12" s="76">
        <f>SUM(B12:E12)</f>
        <v>164.8320376348893</v>
      </c>
    </row>
    <row r="13" spans="1:9" ht="17.25" customHeight="1" x14ac:dyDescent="0.2">
      <c r="A13" s="74" t="s">
        <v>65</v>
      </c>
      <c r="B13" s="76">
        <v>10.101197262735552</v>
      </c>
      <c r="C13" s="76">
        <v>7.5306000000000006</v>
      </c>
      <c r="D13" s="76">
        <v>6.8315520000000003</v>
      </c>
      <c r="E13" s="76">
        <v>6.5496480000000004</v>
      </c>
      <c r="F13" s="74"/>
      <c r="G13" s="77"/>
      <c r="H13" s="78"/>
      <c r="I13" s="76">
        <f>SUM(B13:E13)</f>
        <v>31.012997262735556</v>
      </c>
    </row>
    <row r="14" spans="1:9" ht="17.25" customHeight="1" x14ac:dyDescent="0.2">
      <c r="A14" s="80" t="s">
        <v>66</v>
      </c>
      <c r="B14" s="81"/>
      <c r="C14" s="81"/>
      <c r="D14" s="81"/>
      <c r="E14" s="81"/>
      <c r="F14" s="82"/>
      <c r="G14" s="81"/>
      <c r="H14" s="84"/>
      <c r="I14" s="83"/>
    </row>
    <row r="15" spans="1:9" ht="17.25" customHeight="1" x14ac:dyDescent="0.2">
      <c r="A15" s="74" t="s">
        <v>67</v>
      </c>
      <c r="B15" s="76"/>
      <c r="C15" s="76"/>
      <c r="D15" s="76"/>
      <c r="E15" s="76">
        <v>103.89652</v>
      </c>
      <c r="F15" s="74"/>
      <c r="G15" s="77"/>
      <c r="H15" s="78"/>
      <c r="I15" s="76">
        <f>SUM(B15:E15)</f>
        <v>103.89652</v>
      </c>
    </row>
    <row r="16" spans="1:9" ht="17.25" customHeight="1" x14ac:dyDescent="0.2">
      <c r="A16" s="74" t="s">
        <v>63</v>
      </c>
      <c r="B16" s="76"/>
      <c r="C16" s="76"/>
      <c r="D16" s="76"/>
      <c r="E16" s="76">
        <v>103.89652</v>
      </c>
      <c r="F16" s="74"/>
      <c r="G16" s="77"/>
      <c r="H16" s="78"/>
      <c r="I16" s="76">
        <f>SUM(B16:E16)</f>
        <v>103.89652</v>
      </c>
    </row>
    <row r="17" spans="1:9" ht="17.25" customHeight="1" x14ac:dyDescent="0.2">
      <c r="A17" s="74" t="s">
        <v>64</v>
      </c>
      <c r="B17" s="76"/>
      <c r="C17" s="76"/>
      <c r="D17" s="76"/>
      <c r="E17" s="76">
        <v>24.935164799999999</v>
      </c>
      <c r="F17" s="74"/>
      <c r="G17" s="77"/>
      <c r="H17" s="78"/>
      <c r="I17" s="76">
        <f>SUM(B17:E17)</f>
        <v>24.935164799999999</v>
      </c>
    </row>
    <row r="18" spans="1:9" ht="17.25" customHeight="1" x14ac:dyDescent="0.2">
      <c r="A18" s="74" t="s">
        <v>65</v>
      </c>
      <c r="B18" s="76"/>
      <c r="C18" s="76"/>
      <c r="D18" s="76"/>
      <c r="E18" s="76">
        <v>6.8315520000000003</v>
      </c>
      <c r="F18" s="74"/>
      <c r="G18" s="77"/>
      <c r="H18" s="78"/>
      <c r="I18" s="76">
        <f>SUM(B18:E18)</f>
        <v>6.8315520000000003</v>
      </c>
    </row>
    <row r="19" spans="1:9" ht="48" customHeight="1" x14ac:dyDescent="0.2">
      <c r="A19" s="230" t="s">
        <v>68</v>
      </c>
      <c r="B19" s="230"/>
      <c r="C19" s="230"/>
      <c r="D19" s="230"/>
      <c r="E19" s="230"/>
      <c r="F19" s="230"/>
      <c r="G19" s="230"/>
      <c r="H19" s="230"/>
      <c r="I19" s="230"/>
    </row>
    <row r="20" spans="1:9" ht="24.75" customHeight="1" x14ac:dyDescent="0.2"/>
    <row r="22" spans="1:9" ht="18.75" x14ac:dyDescent="0.3">
      <c r="A22" s="63" t="s">
        <v>69</v>
      </c>
    </row>
    <row r="24" spans="1:9" ht="19.5" customHeight="1" x14ac:dyDescent="0.2">
      <c r="A24" s="231"/>
      <c r="B24" s="233" t="s">
        <v>52</v>
      </c>
      <c r="C24" s="233"/>
      <c r="D24" s="233"/>
      <c r="E24" s="234" t="s">
        <v>22</v>
      </c>
      <c r="F24" s="236" t="s">
        <v>54</v>
      </c>
      <c r="G24" s="238" t="s">
        <v>70</v>
      </c>
      <c r="H24" s="240" t="s">
        <v>71</v>
      </c>
      <c r="I24" s="68"/>
    </row>
    <row r="25" spans="1:9" ht="17.25" customHeight="1" x14ac:dyDescent="0.2">
      <c r="A25" s="232"/>
      <c r="B25" s="69" t="s">
        <v>57</v>
      </c>
      <c r="C25" s="70" t="s">
        <v>58</v>
      </c>
      <c r="D25" s="71" t="s">
        <v>59</v>
      </c>
      <c r="E25" s="235"/>
      <c r="F25" s="237"/>
      <c r="G25" s="239"/>
      <c r="H25" s="241"/>
      <c r="I25" s="68"/>
    </row>
    <row r="26" spans="1:9" ht="16.5" customHeight="1" x14ac:dyDescent="0.2">
      <c r="A26" s="79" t="s">
        <v>61</v>
      </c>
      <c r="B26" s="79"/>
      <c r="C26" s="79"/>
      <c r="D26" s="79"/>
      <c r="E26" s="79"/>
      <c r="F26" s="79"/>
      <c r="G26" s="79"/>
      <c r="H26" s="79"/>
    </row>
    <row r="27" spans="1:9" ht="16.5" customHeight="1" x14ac:dyDescent="0.2">
      <c r="A27" s="74" t="s">
        <v>67</v>
      </c>
      <c r="B27" s="78"/>
      <c r="C27" s="78"/>
      <c r="D27" s="74"/>
      <c r="E27" s="78"/>
      <c r="F27" s="78"/>
      <c r="G27" s="77">
        <v>203.50574999999998</v>
      </c>
      <c r="H27" s="76">
        <f>SUM(B27:G27)</f>
        <v>203.50574999999998</v>
      </c>
    </row>
    <row r="28" spans="1:9" ht="16.5" customHeight="1" x14ac:dyDescent="0.2">
      <c r="A28" s="74" t="s">
        <v>63</v>
      </c>
      <c r="B28" s="78"/>
      <c r="C28" s="78"/>
      <c r="D28" s="74"/>
      <c r="E28" s="78"/>
      <c r="F28" s="78"/>
      <c r="G28" s="77">
        <v>203.50574999999998</v>
      </c>
      <c r="H28" s="76">
        <f>SUM(B28:G28)</f>
        <v>203.50574999999998</v>
      </c>
    </row>
    <row r="29" spans="1:9" ht="16.5" customHeight="1" x14ac:dyDescent="0.2">
      <c r="A29" s="74" t="s">
        <v>64</v>
      </c>
      <c r="B29" s="78"/>
      <c r="C29" s="78"/>
      <c r="D29" s="74"/>
      <c r="E29" s="78"/>
      <c r="F29" s="78"/>
      <c r="G29" s="77">
        <v>164.8320376348893</v>
      </c>
      <c r="H29" s="76">
        <f>SUM(B29:G29)</f>
        <v>164.8320376348893</v>
      </c>
    </row>
    <row r="30" spans="1:9" ht="16.5" customHeight="1" x14ac:dyDescent="0.2">
      <c r="A30" s="74" t="s">
        <v>65</v>
      </c>
      <c r="B30" s="78"/>
      <c r="C30" s="78"/>
      <c r="D30" s="74"/>
      <c r="E30" s="78"/>
      <c r="F30" s="78"/>
      <c r="G30" s="77">
        <v>31.012997262735556</v>
      </c>
      <c r="H30" s="76">
        <f>SUM(B30:G30)</f>
        <v>31.012997262735556</v>
      </c>
    </row>
    <row r="31" spans="1:9" ht="16.5" customHeight="1" x14ac:dyDescent="0.2">
      <c r="A31" s="79" t="s">
        <v>66</v>
      </c>
      <c r="B31" s="79"/>
      <c r="C31" s="79"/>
      <c r="D31" s="79"/>
      <c r="E31" s="79"/>
      <c r="F31" s="79"/>
      <c r="G31" s="79"/>
      <c r="H31" s="79"/>
    </row>
    <row r="32" spans="1:9" ht="16.5" customHeight="1" x14ac:dyDescent="0.2">
      <c r="A32" s="74" t="s">
        <v>67</v>
      </c>
      <c r="B32" s="78"/>
      <c r="C32" s="78"/>
      <c r="D32" s="76">
        <v>103.89652</v>
      </c>
      <c r="E32" s="78"/>
      <c r="F32" s="77"/>
      <c r="G32" s="78"/>
      <c r="H32" s="76">
        <f>SUM(B32:G32)</f>
        <v>103.89652</v>
      </c>
    </row>
    <row r="33" spans="1:9" ht="16.5" customHeight="1" x14ac:dyDescent="0.2">
      <c r="A33" s="74" t="s">
        <v>63</v>
      </c>
      <c r="B33" s="78"/>
      <c r="C33" s="78"/>
      <c r="D33" s="76">
        <v>103.89652</v>
      </c>
      <c r="E33" s="78"/>
      <c r="F33" s="77"/>
      <c r="G33" s="78"/>
      <c r="H33" s="76">
        <f>SUM(B33:G33)</f>
        <v>103.89652</v>
      </c>
    </row>
    <row r="34" spans="1:9" ht="16.5" customHeight="1" x14ac:dyDescent="0.2">
      <c r="A34" s="74" t="s">
        <v>64</v>
      </c>
      <c r="B34" s="78"/>
      <c r="C34" s="78"/>
      <c r="D34" s="76">
        <v>24.935164799999999</v>
      </c>
      <c r="E34" s="78"/>
      <c r="F34" s="77"/>
      <c r="G34" s="78"/>
      <c r="H34" s="76">
        <f>SUM(B34:G34)</f>
        <v>24.935164799999999</v>
      </c>
    </row>
    <row r="35" spans="1:9" ht="16.5" customHeight="1" x14ac:dyDescent="0.2">
      <c r="A35" s="74" t="s">
        <v>65</v>
      </c>
      <c r="B35" s="78"/>
      <c r="C35" s="78"/>
      <c r="D35" s="76">
        <v>6.8315520000000003</v>
      </c>
      <c r="E35" s="78"/>
      <c r="F35" s="77"/>
      <c r="G35" s="78"/>
      <c r="H35" s="76">
        <f>SUM(B35:G35)</f>
        <v>6.8315520000000003</v>
      </c>
    </row>
    <row r="36" spans="1:9" ht="38.25" customHeight="1" x14ac:dyDescent="0.2">
      <c r="A36" s="230" t="s">
        <v>68</v>
      </c>
      <c r="B36" s="230"/>
      <c r="C36" s="230"/>
      <c r="D36" s="230"/>
      <c r="E36" s="230"/>
      <c r="F36" s="230"/>
      <c r="G36" s="230"/>
      <c r="H36" s="230"/>
      <c r="I36" s="230"/>
    </row>
  </sheetData>
  <mergeCells count="15">
    <mergeCell ref="A1:I1"/>
    <mergeCell ref="A2:I2"/>
    <mergeCell ref="A7:A8"/>
    <mergeCell ref="B7:E7"/>
    <mergeCell ref="G7:G8"/>
    <mergeCell ref="H7:H8"/>
    <mergeCell ref="I7:I8"/>
    <mergeCell ref="A36:I36"/>
    <mergeCell ref="A19:I19"/>
    <mergeCell ref="A24:A25"/>
    <mergeCell ref="B24:D24"/>
    <mergeCell ref="E24:E25"/>
    <mergeCell ref="F24:F25"/>
    <mergeCell ref="G24:G25"/>
    <mergeCell ref="H24:H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sqref="A1:XFD4"/>
    </sheetView>
  </sheetViews>
  <sheetFormatPr baseColWidth="10" defaultColWidth="11.42578125" defaultRowHeight="12" x14ac:dyDescent="0.2"/>
  <cols>
    <col min="1" max="1" width="37" style="75" customWidth="1"/>
    <col min="2" max="2" width="11.140625" style="75" bestFit="1" customWidth="1"/>
    <col min="3" max="3" width="11.7109375" style="75" customWidth="1"/>
    <col min="4" max="4" width="15.7109375" style="75" customWidth="1"/>
    <col min="5" max="5" width="11.42578125" style="75"/>
    <col min="6" max="6" width="15.7109375" style="75" customWidth="1"/>
    <col min="7" max="7" width="12.85546875" style="75" customWidth="1"/>
    <col min="8" max="8" width="14" style="75" customWidth="1"/>
    <col min="9" max="16384" width="11.42578125" style="75"/>
  </cols>
  <sheetData>
    <row r="1" spans="1:9" s="58" customFormat="1" ht="18.75" x14ac:dyDescent="0.2">
      <c r="A1" s="242" t="s">
        <v>26</v>
      </c>
      <c r="B1" s="242"/>
      <c r="C1" s="242"/>
      <c r="D1" s="242"/>
      <c r="E1" s="242"/>
      <c r="F1" s="242"/>
      <c r="G1" s="242"/>
      <c r="H1" s="242"/>
      <c r="I1" s="242"/>
    </row>
    <row r="2" spans="1:9" s="59" customFormat="1" ht="18.75" x14ac:dyDescent="0.3">
      <c r="A2" s="243" t="s">
        <v>73</v>
      </c>
      <c r="B2" s="243"/>
      <c r="C2" s="243"/>
      <c r="D2" s="243"/>
      <c r="E2" s="243"/>
      <c r="F2" s="243"/>
      <c r="G2" s="243"/>
      <c r="H2" s="243"/>
      <c r="I2" s="243"/>
    </row>
    <row r="3" spans="1:9" s="59" customFormat="1" ht="18.75" x14ac:dyDescent="0.3">
      <c r="A3" s="60" t="s">
        <v>50</v>
      </c>
      <c r="B3" s="61"/>
      <c r="C3" s="62"/>
      <c r="D3" s="61"/>
      <c r="E3" s="61"/>
      <c r="F3" s="61"/>
      <c r="G3" s="61"/>
      <c r="H3" s="61"/>
      <c r="I3" s="61"/>
    </row>
    <row r="7" spans="1:9" ht="18.75" x14ac:dyDescent="0.3">
      <c r="A7" s="63" t="s">
        <v>51</v>
      </c>
      <c r="B7" s="63"/>
      <c r="C7" s="63"/>
      <c r="D7" s="63"/>
      <c r="E7" s="63"/>
      <c r="F7" s="63"/>
      <c r="G7" s="63"/>
      <c r="H7" s="63"/>
      <c r="I7" s="63"/>
    </row>
    <row r="8" spans="1:9" ht="18.75" customHeight="1" x14ac:dyDescent="0.2"/>
    <row r="9" spans="1:9" ht="18.75" customHeight="1" x14ac:dyDescent="0.2"/>
    <row r="10" spans="1:9" ht="18.75" customHeight="1" x14ac:dyDescent="0.2">
      <c r="A10" s="231"/>
      <c r="B10" s="233" t="s">
        <v>52</v>
      </c>
      <c r="C10" s="233"/>
      <c r="D10" s="233"/>
      <c r="E10" s="233"/>
      <c r="F10" s="72" t="s">
        <v>53</v>
      </c>
      <c r="G10" s="234" t="s">
        <v>54</v>
      </c>
      <c r="H10" s="244" t="s">
        <v>55</v>
      </c>
      <c r="I10" s="238" t="s">
        <v>56</v>
      </c>
    </row>
    <row r="11" spans="1:9" ht="55.5" customHeight="1" x14ac:dyDescent="0.2">
      <c r="A11" s="232"/>
      <c r="B11" s="69" t="s">
        <v>57</v>
      </c>
      <c r="C11" s="70" t="s">
        <v>58</v>
      </c>
      <c r="D11" s="71" t="s">
        <v>59</v>
      </c>
      <c r="E11" s="67" t="s">
        <v>22</v>
      </c>
      <c r="F11" s="72" t="s">
        <v>60</v>
      </c>
      <c r="G11" s="235"/>
      <c r="H11" s="237"/>
      <c r="I11" s="239"/>
    </row>
    <row r="12" spans="1:9" ht="18.75" customHeight="1" x14ac:dyDescent="0.2">
      <c r="A12" s="80" t="s">
        <v>61</v>
      </c>
      <c r="B12" s="81"/>
      <c r="C12" s="81"/>
      <c r="D12" s="81"/>
      <c r="E12" s="81"/>
      <c r="F12" s="82"/>
      <c r="G12" s="81"/>
      <c r="H12" s="81"/>
      <c r="I12" s="83"/>
    </row>
    <row r="13" spans="1:9" ht="18.75" customHeight="1" x14ac:dyDescent="0.25">
      <c r="A13" s="74" t="s">
        <v>62</v>
      </c>
      <c r="B13" s="76"/>
      <c r="C13" s="76"/>
      <c r="D13" s="76">
        <v>104.60169999999999</v>
      </c>
      <c r="E13" s="76">
        <v>97.95505</v>
      </c>
      <c r="F13" s="74"/>
      <c r="G13" s="77"/>
      <c r="H13" s="78"/>
      <c r="I13" s="76">
        <f>SUM(B13:E13)</f>
        <v>202.55674999999999</v>
      </c>
    </row>
    <row r="14" spans="1:9" ht="18.75" customHeight="1" x14ac:dyDescent="0.2">
      <c r="A14" s="74" t="s">
        <v>63</v>
      </c>
      <c r="B14" s="76"/>
      <c r="C14" s="76"/>
      <c r="D14" s="76">
        <v>104.60169999999999</v>
      </c>
      <c r="E14" s="76">
        <v>97.95505</v>
      </c>
      <c r="F14" s="74"/>
      <c r="G14" s="77"/>
      <c r="H14" s="78"/>
      <c r="I14" s="76">
        <f>SUM(B14:E14)</f>
        <v>202.55674999999999</v>
      </c>
    </row>
    <row r="15" spans="1:9" ht="18.75" customHeight="1" x14ac:dyDescent="0.2">
      <c r="A15" s="74" t="s">
        <v>64</v>
      </c>
      <c r="B15" s="76">
        <v>78.478400000000008</v>
      </c>
      <c r="C15" s="76">
        <v>39.370367999999999</v>
      </c>
      <c r="D15" s="76">
        <v>25.104408000000003</v>
      </c>
      <c r="E15" s="76">
        <v>23.509212000000002</v>
      </c>
      <c r="F15" s="74"/>
      <c r="G15" s="77"/>
      <c r="H15" s="78"/>
      <c r="I15" s="76">
        <f>SUM(B15:E15)</f>
        <v>166.462388</v>
      </c>
    </row>
    <row r="16" spans="1:9" ht="18.75" customHeight="1" x14ac:dyDescent="0.2">
      <c r="A16" s="74" t="s">
        <v>65</v>
      </c>
      <c r="B16" s="76">
        <v>10.24296</v>
      </c>
      <c r="C16" s="76">
        <v>7.6812120000000004</v>
      </c>
      <c r="D16" s="76">
        <v>6.8779199999999996</v>
      </c>
      <c r="E16" s="76">
        <v>6.4408799999999999</v>
      </c>
      <c r="F16" s="74"/>
      <c r="G16" s="77"/>
      <c r="H16" s="78"/>
      <c r="I16" s="76">
        <f>SUM(B16:E16)</f>
        <v>31.242971999999998</v>
      </c>
    </row>
    <row r="17" spans="1:9" ht="18.75" customHeight="1" x14ac:dyDescent="0.2">
      <c r="A17" s="80" t="s">
        <v>66</v>
      </c>
      <c r="B17" s="81"/>
      <c r="C17" s="81"/>
      <c r="D17" s="81"/>
      <c r="E17" s="81"/>
      <c r="F17" s="82"/>
      <c r="G17" s="81"/>
      <c r="H17" s="84"/>
      <c r="I17" s="83"/>
    </row>
    <row r="18" spans="1:9" ht="18.75" customHeight="1" x14ac:dyDescent="0.2">
      <c r="A18" s="74" t="s">
        <v>67</v>
      </c>
      <c r="B18" s="76"/>
      <c r="C18" s="76"/>
      <c r="D18" s="85"/>
      <c r="E18" s="76">
        <v>104.60169999999999</v>
      </c>
      <c r="F18" s="78"/>
      <c r="G18" s="77"/>
      <c r="H18" s="78"/>
      <c r="I18" s="76">
        <f>SUM(B18:E18)</f>
        <v>104.60169999999999</v>
      </c>
    </row>
    <row r="19" spans="1:9" ht="18.75" customHeight="1" x14ac:dyDescent="0.2">
      <c r="A19" s="74" t="s">
        <v>63</v>
      </c>
      <c r="B19" s="76"/>
      <c r="C19" s="76"/>
      <c r="D19" s="85"/>
      <c r="E19" s="76">
        <v>104.60169999999999</v>
      </c>
      <c r="F19" s="78"/>
      <c r="G19" s="77"/>
      <c r="H19" s="78"/>
      <c r="I19" s="76">
        <f>SUM(B19:E19)</f>
        <v>104.60169999999999</v>
      </c>
    </row>
    <row r="20" spans="1:9" ht="18.75" customHeight="1" x14ac:dyDescent="0.2">
      <c r="A20" s="74" t="s">
        <v>64</v>
      </c>
      <c r="B20" s="76"/>
      <c r="C20" s="76"/>
      <c r="D20" s="85"/>
      <c r="E20" s="76">
        <v>25.104408000000003</v>
      </c>
      <c r="F20" s="78"/>
      <c r="G20" s="77"/>
      <c r="H20" s="78"/>
      <c r="I20" s="76">
        <f>SUM(B20:E20)</f>
        <v>25.104408000000003</v>
      </c>
    </row>
    <row r="21" spans="1:9" ht="18.75" customHeight="1" x14ac:dyDescent="0.2">
      <c r="A21" s="74" t="s">
        <v>65</v>
      </c>
      <c r="B21" s="76"/>
      <c r="C21" s="76"/>
      <c r="D21" s="85"/>
      <c r="E21" s="76">
        <v>6.8779199999999996</v>
      </c>
      <c r="F21" s="78"/>
      <c r="G21" s="77"/>
      <c r="H21" s="78"/>
      <c r="I21" s="76">
        <f>SUM(B21:E21)</f>
        <v>6.8779199999999996</v>
      </c>
    </row>
    <row r="22" spans="1:9" ht="33.75" customHeight="1" x14ac:dyDescent="0.2">
      <c r="A22" s="230" t="s">
        <v>68</v>
      </c>
      <c r="B22" s="230"/>
      <c r="C22" s="230"/>
      <c r="D22" s="230"/>
      <c r="E22" s="230"/>
      <c r="F22" s="230"/>
      <c r="G22" s="230"/>
      <c r="H22" s="230"/>
      <c r="I22" s="230"/>
    </row>
    <row r="23" spans="1:9" ht="18.75" customHeight="1" x14ac:dyDescent="0.2"/>
    <row r="24" spans="1:9" ht="18.75" customHeight="1" x14ac:dyDescent="0.2"/>
    <row r="25" spans="1:9" ht="18.75" customHeight="1" x14ac:dyDescent="0.3">
      <c r="A25" s="63" t="s">
        <v>69</v>
      </c>
    </row>
    <row r="26" spans="1:9" ht="18.75" customHeight="1" x14ac:dyDescent="0.2"/>
    <row r="27" spans="1:9" ht="18.75" customHeight="1" x14ac:dyDescent="0.2">
      <c r="A27" s="231"/>
      <c r="B27" s="233" t="s">
        <v>52</v>
      </c>
      <c r="C27" s="233"/>
      <c r="D27" s="233"/>
      <c r="E27" s="234" t="s">
        <v>22</v>
      </c>
      <c r="F27" s="236" t="s">
        <v>54</v>
      </c>
      <c r="G27" s="238" t="s">
        <v>70</v>
      </c>
      <c r="H27" s="240" t="s">
        <v>71</v>
      </c>
      <c r="I27" s="68"/>
    </row>
    <row r="28" spans="1:9" ht="18.75" customHeight="1" x14ac:dyDescent="0.2">
      <c r="A28" s="232"/>
      <c r="B28" s="69" t="s">
        <v>57</v>
      </c>
      <c r="C28" s="70" t="s">
        <v>58</v>
      </c>
      <c r="D28" s="71" t="s">
        <v>59</v>
      </c>
      <c r="E28" s="235"/>
      <c r="F28" s="237"/>
      <c r="G28" s="239"/>
      <c r="H28" s="241"/>
      <c r="I28" s="68"/>
    </row>
    <row r="29" spans="1:9" ht="18.75" customHeight="1" x14ac:dyDescent="0.2">
      <c r="A29" s="79" t="s">
        <v>61</v>
      </c>
      <c r="B29" s="79"/>
      <c r="C29" s="79"/>
      <c r="D29" s="79"/>
      <c r="E29" s="79"/>
      <c r="F29" s="79"/>
      <c r="G29" s="79"/>
      <c r="H29" s="79"/>
    </row>
    <row r="30" spans="1:9" ht="18.75" customHeight="1" x14ac:dyDescent="0.2">
      <c r="A30" s="74" t="s">
        <v>67</v>
      </c>
      <c r="B30" s="78"/>
      <c r="C30" s="78"/>
      <c r="D30" s="74"/>
      <c r="E30" s="78"/>
      <c r="F30" s="78"/>
      <c r="G30" s="77">
        <v>202.55674999999999</v>
      </c>
      <c r="H30" s="76">
        <f>SUM(B30:G30)</f>
        <v>202.55674999999999</v>
      </c>
    </row>
    <row r="31" spans="1:9" ht="18.75" customHeight="1" x14ac:dyDescent="0.2">
      <c r="A31" s="74" t="s">
        <v>63</v>
      </c>
      <c r="B31" s="78"/>
      <c r="C31" s="78"/>
      <c r="D31" s="74"/>
      <c r="E31" s="78"/>
      <c r="F31" s="78"/>
      <c r="G31" s="77">
        <v>202.55674999999999</v>
      </c>
      <c r="H31" s="76">
        <f>SUM(B31:G31)</f>
        <v>202.55674999999999</v>
      </c>
    </row>
    <row r="32" spans="1:9" ht="18.75" customHeight="1" x14ac:dyDescent="0.2">
      <c r="A32" s="74" t="s">
        <v>64</v>
      </c>
      <c r="B32" s="78"/>
      <c r="C32" s="78"/>
      <c r="D32" s="74"/>
      <c r="E32" s="78"/>
      <c r="F32" s="78"/>
      <c r="G32" s="77">
        <v>166.462388</v>
      </c>
      <c r="H32" s="76">
        <f>SUM(B32:G32)</f>
        <v>166.462388</v>
      </c>
    </row>
    <row r="33" spans="1:9" ht="18.75" customHeight="1" x14ac:dyDescent="0.2">
      <c r="A33" s="74" t="s">
        <v>65</v>
      </c>
      <c r="B33" s="78"/>
      <c r="C33" s="78"/>
      <c r="D33" s="74"/>
      <c r="E33" s="78"/>
      <c r="F33" s="78"/>
      <c r="G33" s="77">
        <v>31.242971999999998</v>
      </c>
      <c r="H33" s="76">
        <f>SUM(B33:G33)</f>
        <v>31.242971999999998</v>
      </c>
    </row>
    <row r="34" spans="1:9" ht="18.75" customHeight="1" x14ac:dyDescent="0.2">
      <c r="A34" s="79" t="s">
        <v>66</v>
      </c>
      <c r="B34" s="79"/>
      <c r="C34" s="79"/>
      <c r="D34" s="79"/>
      <c r="E34" s="79"/>
      <c r="F34" s="79"/>
      <c r="G34" s="79"/>
      <c r="H34" s="79"/>
    </row>
    <row r="35" spans="1:9" ht="18.75" customHeight="1" x14ac:dyDescent="0.2">
      <c r="A35" s="74" t="s">
        <v>67</v>
      </c>
      <c r="B35" s="78"/>
      <c r="C35" s="78"/>
      <c r="D35" s="76">
        <v>104.60169999999999</v>
      </c>
      <c r="E35" s="78"/>
      <c r="F35" s="77"/>
      <c r="G35" s="78"/>
      <c r="H35" s="76">
        <f>SUM(B35:G35)</f>
        <v>104.60169999999999</v>
      </c>
    </row>
    <row r="36" spans="1:9" ht="18.75" customHeight="1" x14ac:dyDescent="0.2">
      <c r="A36" s="74" t="s">
        <v>63</v>
      </c>
      <c r="B36" s="78"/>
      <c r="C36" s="78"/>
      <c r="D36" s="76">
        <v>104.60169999999999</v>
      </c>
      <c r="E36" s="78"/>
      <c r="F36" s="77"/>
      <c r="G36" s="78"/>
      <c r="H36" s="76">
        <f>SUM(B36:G36)</f>
        <v>104.60169999999999</v>
      </c>
    </row>
    <row r="37" spans="1:9" ht="18.75" customHeight="1" x14ac:dyDescent="0.2">
      <c r="A37" s="74" t="s">
        <v>64</v>
      </c>
      <c r="B37" s="78"/>
      <c r="C37" s="78"/>
      <c r="D37" s="76">
        <v>25.104408000000003</v>
      </c>
      <c r="E37" s="78"/>
      <c r="F37" s="77"/>
      <c r="G37" s="78"/>
      <c r="H37" s="76">
        <f>SUM(B37:G37)</f>
        <v>25.104408000000003</v>
      </c>
    </row>
    <row r="38" spans="1:9" ht="18.75" customHeight="1" x14ac:dyDescent="0.2">
      <c r="A38" s="74" t="s">
        <v>65</v>
      </c>
      <c r="B38" s="78"/>
      <c r="C38" s="78"/>
      <c r="D38" s="76">
        <v>6.8779199999999996</v>
      </c>
      <c r="E38" s="78"/>
      <c r="F38" s="77"/>
      <c r="G38" s="78"/>
      <c r="H38" s="76">
        <f>SUM(B38:G38)</f>
        <v>6.8779199999999996</v>
      </c>
    </row>
    <row r="39" spans="1:9" ht="33.75" customHeight="1" x14ac:dyDescent="0.2">
      <c r="A39" s="230" t="s">
        <v>68</v>
      </c>
      <c r="B39" s="230"/>
      <c r="C39" s="230"/>
      <c r="D39" s="230"/>
      <c r="E39" s="230"/>
      <c r="F39" s="230"/>
      <c r="G39" s="230"/>
      <c r="H39" s="230"/>
      <c r="I39" s="230"/>
    </row>
  </sheetData>
  <mergeCells count="15">
    <mergeCell ref="A1:I1"/>
    <mergeCell ref="A2:I2"/>
    <mergeCell ref="A10:A11"/>
    <mergeCell ref="B10:E10"/>
    <mergeCell ref="G10:G11"/>
    <mergeCell ref="H10:H11"/>
    <mergeCell ref="I10:I11"/>
    <mergeCell ref="A39:I39"/>
    <mergeCell ref="A22:I22"/>
    <mergeCell ref="A27:A28"/>
    <mergeCell ref="B27:D27"/>
    <mergeCell ref="E27:E28"/>
    <mergeCell ref="F27:F28"/>
    <mergeCell ref="G27:G28"/>
    <mergeCell ref="H27:H2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XFD4"/>
    </sheetView>
  </sheetViews>
  <sheetFormatPr baseColWidth="10" defaultColWidth="11.42578125" defaultRowHeight="12" x14ac:dyDescent="0.2"/>
  <cols>
    <col min="1" max="1" width="37" style="75" customWidth="1"/>
    <col min="2" max="2" width="11.140625" style="75" bestFit="1" customWidth="1"/>
    <col min="3" max="3" width="11.7109375" style="75" customWidth="1"/>
    <col min="4" max="4" width="15.7109375" style="75" customWidth="1"/>
    <col min="5" max="5" width="11.42578125" style="75"/>
    <col min="6" max="6" width="13.42578125" style="75" customWidth="1"/>
    <col min="7" max="16384" width="11.42578125" style="75"/>
  </cols>
  <sheetData>
    <row r="1" spans="1:9" s="58" customFormat="1" ht="18.75" x14ac:dyDescent="0.2">
      <c r="A1" s="242" t="s">
        <v>26</v>
      </c>
      <c r="B1" s="242"/>
      <c r="C1" s="242"/>
      <c r="D1" s="242"/>
      <c r="E1" s="242"/>
      <c r="F1" s="242"/>
      <c r="G1" s="242"/>
      <c r="H1" s="242"/>
      <c r="I1" s="242"/>
    </row>
    <row r="2" spans="1:9" s="59" customFormat="1" ht="18.75" x14ac:dyDescent="0.3">
      <c r="A2" s="243" t="s">
        <v>74</v>
      </c>
      <c r="B2" s="243"/>
      <c r="C2" s="243"/>
      <c r="D2" s="243"/>
      <c r="E2" s="243"/>
      <c r="F2" s="243"/>
      <c r="G2" s="243"/>
      <c r="H2" s="243"/>
      <c r="I2" s="243"/>
    </row>
    <row r="3" spans="1:9" s="59" customFormat="1" ht="18.75" x14ac:dyDescent="0.3">
      <c r="A3" s="60" t="s">
        <v>50</v>
      </c>
      <c r="B3" s="61"/>
      <c r="C3" s="62"/>
      <c r="D3" s="61"/>
      <c r="E3" s="61"/>
      <c r="F3" s="61"/>
      <c r="G3" s="61"/>
      <c r="H3" s="61"/>
      <c r="I3" s="61"/>
    </row>
    <row r="6" spans="1:9" ht="18.75" x14ac:dyDescent="0.3">
      <c r="A6" s="63" t="s">
        <v>51</v>
      </c>
      <c r="B6" s="63"/>
      <c r="C6" s="63"/>
      <c r="D6" s="63"/>
      <c r="E6" s="63"/>
      <c r="F6" s="63"/>
      <c r="G6" s="63"/>
      <c r="H6" s="63"/>
      <c r="I6" s="63"/>
    </row>
    <row r="8" spans="1:9" ht="18.75" customHeight="1" x14ac:dyDescent="0.2"/>
    <row r="9" spans="1:9" ht="30.75" customHeight="1" x14ac:dyDescent="0.2">
      <c r="A9" s="231"/>
      <c r="B9" s="233" t="s">
        <v>52</v>
      </c>
      <c r="C9" s="233"/>
      <c r="D9" s="233"/>
      <c r="E9" s="233"/>
      <c r="F9" s="72" t="s">
        <v>53</v>
      </c>
      <c r="G9" s="234" t="s">
        <v>54</v>
      </c>
      <c r="H9" s="244" t="s">
        <v>55</v>
      </c>
      <c r="I9" s="238" t="s">
        <v>56</v>
      </c>
    </row>
    <row r="10" spans="1:9" ht="55.5" customHeight="1" x14ac:dyDescent="0.2">
      <c r="A10" s="232"/>
      <c r="B10" s="69" t="s">
        <v>57</v>
      </c>
      <c r="C10" s="70" t="s">
        <v>58</v>
      </c>
      <c r="D10" s="71" t="s">
        <v>59</v>
      </c>
      <c r="E10" s="67" t="s">
        <v>22</v>
      </c>
      <c r="F10" s="72" t="s">
        <v>60</v>
      </c>
      <c r="G10" s="235"/>
      <c r="H10" s="237"/>
      <c r="I10" s="239"/>
    </row>
    <row r="11" spans="1:9" ht="18.75" customHeight="1" x14ac:dyDescent="0.2">
      <c r="A11" s="80" t="s">
        <v>61</v>
      </c>
      <c r="B11" s="81"/>
      <c r="C11" s="81"/>
      <c r="D11" s="81"/>
      <c r="E11" s="81"/>
      <c r="F11" s="82"/>
      <c r="G11" s="81"/>
      <c r="H11" s="81"/>
      <c r="I11" s="83"/>
    </row>
    <row r="12" spans="1:9" ht="18.75" customHeight="1" x14ac:dyDescent="0.25">
      <c r="A12" s="74" t="s">
        <v>62</v>
      </c>
      <c r="B12" s="74"/>
      <c r="C12" s="86"/>
      <c r="D12" s="76">
        <v>105.22293000000001</v>
      </c>
      <c r="E12" s="76">
        <v>96.366569999999996</v>
      </c>
      <c r="F12" s="74"/>
      <c r="G12" s="77"/>
      <c r="H12" s="78"/>
      <c r="I12" s="76">
        <f>SUM(B12:E12)</f>
        <v>201.58949999999999</v>
      </c>
    </row>
    <row r="13" spans="1:9" ht="18.75" customHeight="1" x14ac:dyDescent="0.2">
      <c r="A13" s="74" t="s">
        <v>63</v>
      </c>
      <c r="B13" s="74"/>
      <c r="C13" s="86"/>
      <c r="D13" s="76">
        <v>105.22293000000001</v>
      </c>
      <c r="E13" s="76">
        <v>96.366569999999996</v>
      </c>
      <c r="F13" s="74"/>
      <c r="G13" s="77"/>
      <c r="H13" s="78"/>
      <c r="I13" s="76">
        <f>SUM(B13:E13)</f>
        <v>201.58949999999999</v>
      </c>
    </row>
    <row r="14" spans="1:9" ht="18.75" customHeight="1" x14ac:dyDescent="0.2">
      <c r="A14" s="74" t="s">
        <v>64</v>
      </c>
      <c r="B14" s="76">
        <v>100.10616</v>
      </c>
      <c r="C14" s="76">
        <v>40.157775360000002</v>
      </c>
      <c r="D14" s="76">
        <v>25.253503200000004</v>
      </c>
      <c r="E14" s="76">
        <v>23.127976799999995</v>
      </c>
      <c r="F14" s="74"/>
      <c r="G14" s="77"/>
      <c r="H14" s="78"/>
      <c r="I14" s="76">
        <f>SUM(B14:E14)</f>
        <v>188.64541536000002</v>
      </c>
    </row>
    <row r="15" spans="1:9" ht="18.75" customHeight="1" x14ac:dyDescent="0.2">
      <c r="A15" s="74" t="s">
        <v>65</v>
      </c>
      <c r="B15" s="76">
        <v>13.065804</v>
      </c>
      <c r="C15" s="76">
        <v>7.8348362399999996</v>
      </c>
      <c r="D15" s="76">
        <v>6.918768</v>
      </c>
      <c r="E15" s="76">
        <v>6.3364320000000003</v>
      </c>
      <c r="F15" s="74"/>
      <c r="G15" s="77"/>
      <c r="H15" s="78"/>
      <c r="I15" s="76">
        <f>SUM(B15:E15)</f>
        <v>34.155840240000003</v>
      </c>
    </row>
    <row r="16" spans="1:9" ht="18.75" customHeight="1" x14ac:dyDescent="0.2">
      <c r="A16" s="80" t="s">
        <v>66</v>
      </c>
      <c r="B16" s="81"/>
      <c r="C16" s="81"/>
      <c r="D16" s="81"/>
      <c r="E16" s="81"/>
      <c r="F16" s="82"/>
      <c r="G16" s="81"/>
      <c r="H16" s="84"/>
      <c r="I16" s="83"/>
    </row>
    <row r="17" spans="1:9" ht="18.75" customHeight="1" x14ac:dyDescent="0.2">
      <c r="A17" s="74" t="s">
        <v>67</v>
      </c>
      <c r="B17" s="76"/>
      <c r="C17" s="76"/>
      <c r="D17" s="76"/>
      <c r="E17" s="76">
        <v>105.22293000000001</v>
      </c>
      <c r="F17" s="74"/>
      <c r="G17" s="77"/>
      <c r="H17" s="78"/>
      <c r="I17" s="76">
        <f>SUM(B17:E17)</f>
        <v>105.22293000000001</v>
      </c>
    </row>
    <row r="18" spans="1:9" ht="18.75" customHeight="1" x14ac:dyDescent="0.2">
      <c r="A18" s="74" t="s">
        <v>63</v>
      </c>
      <c r="B18" s="76"/>
      <c r="C18" s="76"/>
      <c r="D18" s="76"/>
      <c r="E18" s="76">
        <v>105.22293000000001</v>
      </c>
      <c r="F18" s="74"/>
      <c r="G18" s="77"/>
      <c r="H18" s="78"/>
      <c r="I18" s="76">
        <f>SUM(B18:E18)</f>
        <v>105.22293000000001</v>
      </c>
    </row>
    <row r="19" spans="1:9" ht="18.75" customHeight="1" x14ac:dyDescent="0.2">
      <c r="A19" s="74" t="s">
        <v>64</v>
      </c>
      <c r="B19" s="76"/>
      <c r="C19" s="76"/>
      <c r="D19" s="76"/>
      <c r="E19" s="76">
        <v>25.253503200000004</v>
      </c>
      <c r="F19" s="74"/>
      <c r="G19" s="77"/>
      <c r="H19" s="78"/>
      <c r="I19" s="76">
        <f>SUM(B19:E19)</f>
        <v>25.253503200000004</v>
      </c>
    </row>
    <row r="20" spans="1:9" ht="18.75" customHeight="1" x14ac:dyDescent="0.2">
      <c r="A20" s="74" t="s">
        <v>65</v>
      </c>
      <c r="B20" s="76"/>
      <c r="C20" s="76"/>
      <c r="D20" s="76"/>
      <c r="E20" s="76">
        <v>6.918768</v>
      </c>
      <c r="F20" s="74"/>
      <c r="G20" s="77"/>
      <c r="H20" s="78"/>
      <c r="I20" s="76">
        <f>SUM(B20:E20)</f>
        <v>6.918768</v>
      </c>
    </row>
    <row r="21" spans="1:9" ht="33.75" customHeight="1" x14ac:dyDescent="0.2">
      <c r="A21" s="230" t="s">
        <v>68</v>
      </c>
      <c r="B21" s="230"/>
      <c r="C21" s="230"/>
      <c r="D21" s="230"/>
      <c r="E21" s="230"/>
      <c r="F21" s="230"/>
      <c r="G21" s="230"/>
      <c r="H21" s="230"/>
      <c r="I21" s="230"/>
    </row>
    <row r="22" spans="1:9" ht="18.75" customHeight="1" x14ac:dyDescent="0.2"/>
    <row r="23" spans="1:9" ht="18.75" customHeight="1" x14ac:dyDescent="0.2"/>
    <row r="24" spans="1:9" ht="18.75" customHeight="1" x14ac:dyDescent="0.3">
      <c r="A24" s="63" t="s">
        <v>69</v>
      </c>
    </row>
    <row r="25" spans="1:9" ht="18.75" customHeight="1" x14ac:dyDescent="0.2"/>
    <row r="26" spans="1:9" ht="18.75" customHeight="1" x14ac:dyDescent="0.2">
      <c r="A26" s="231"/>
      <c r="B26" s="233" t="s">
        <v>52</v>
      </c>
      <c r="C26" s="233"/>
      <c r="D26" s="233"/>
      <c r="E26" s="234" t="s">
        <v>22</v>
      </c>
      <c r="F26" s="236" t="s">
        <v>54</v>
      </c>
      <c r="G26" s="238" t="s">
        <v>70</v>
      </c>
      <c r="H26" s="240" t="s">
        <v>71</v>
      </c>
      <c r="I26" s="68"/>
    </row>
    <row r="27" spans="1:9" ht="18.75" customHeight="1" x14ac:dyDescent="0.2">
      <c r="A27" s="232"/>
      <c r="B27" s="69" t="s">
        <v>57</v>
      </c>
      <c r="C27" s="70" t="s">
        <v>58</v>
      </c>
      <c r="D27" s="71" t="s">
        <v>59</v>
      </c>
      <c r="E27" s="235"/>
      <c r="F27" s="237"/>
      <c r="G27" s="239"/>
      <c r="H27" s="241"/>
      <c r="I27" s="68"/>
    </row>
    <row r="28" spans="1:9" ht="18.75" customHeight="1" x14ac:dyDescent="0.2">
      <c r="A28" s="79" t="s">
        <v>61</v>
      </c>
      <c r="B28" s="79"/>
      <c r="C28" s="79"/>
      <c r="D28" s="79"/>
      <c r="E28" s="79"/>
      <c r="F28" s="79"/>
      <c r="G28" s="79"/>
      <c r="H28" s="79"/>
    </row>
    <row r="29" spans="1:9" ht="18.75" customHeight="1" x14ac:dyDescent="0.2">
      <c r="A29" s="74" t="s">
        <v>67</v>
      </c>
      <c r="B29" s="78"/>
      <c r="C29" s="78"/>
      <c r="D29" s="74"/>
      <c r="E29" s="78"/>
      <c r="F29" s="78"/>
      <c r="G29" s="77">
        <v>201.58949999999999</v>
      </c>
      <c r="H29" s="76">
        <f>SUM(B29:G29)</f>
        <v>201.58949999999999</v>
      </c>
    </row>
    <row r="30" spans="1:9" ht="18.75" customHeight="1" x14ac:dyDescent="0.2">
      <c r="A30" s="74" t="s">
        <v>63</v>
      </c>
      <c r="B30" s="78"/>
      <c r="C30" s="78"/>
      <c r="D30" s="74"/>
      <c r="E30" s="78"/>
      <c r="F30" s="78"/>
      <c r="G30" s="77">
        <v>201.58949999999999</v>
      </c>
      <c r="H30" s="76">
        <f>SUM(B30:G30)</f>
        <v>201.58949999999999</v>
      </c>
    </row>
    <row r="31" spans="1:9" ht="18.75" customHeight="1" x14ac:dyDescent="0.2">
      <c r="A31" s="74" t="s">
        <v>64</v>
      </c>
      <c r="B31" s="78"/>
      <c r="C31" s="78"/>
      <c r="D31" s="74"/>
      <c r="E31" s="78"/>
      <c r="F31" s="78"/>
      <c r="G31" s="77">
        <v>188.64541536000002</v>
      </c>
      <c r="H31" s="76">
        <f>SUM(B31:G31)</f>
        <v>188.64541536000002</v>
      </c>
    </row>
    <row r="32" spans="1:9" ht="18.75" customHeight="1" x14ac:dyDescent="0.2">
      <c r="A32" s="74" t="s">
        <v>65</v>
      </c>
      <c r="B32" s="78"/>
      <c r="C32" s="78"/>
      <c r="D32" s="74"/>
      <c r="E32" s="78"/>
      <c r="F32" s="78"/>
      <c r="G32" s="77">
        <v>34.155840240000003</v>
      </c>
      <c r="H32" s="76">
        <f>SUM(B32:G32)</f>
        <v>34.155840240000003</v>
      </c>
    </row>
    <row r="33" spans="1:9" ht="18.75" customHeight="1" x14ac:dyDescent="0.2">
      <c r="A33" s="79" t="s">
        <v>66</v>
      </c>
      <c r="B33" s="79"/>
      <c r="C33" s="79"/>
      <c r="D33" s="79"/>
      <c r="E33" s="79"/>
      <c r="F33" s="79"/>
      <c r="G33" s="79"/>
      <c r="H33" s="79"/>
    </row>
    <row r="34" spans="1:9" ht="18.75" customHeight="1" x14ac:dyDescent="0.2">
      <c r="A34" s="74" t="s">
        <v>67</v>
      </c>
      <c r="B34" s="78"/>
      <c r="C34" s="78"/>
      <c r="D34" s="76">
        <v>105.22293000000001</v>
      </c>
      <c r="E34" s="78"/>
      <c r="F34" s="77"/>
      <c r="G34" s="78"/>
      <c r="H34" s="76">
        <f>SUM(B34:G34)</f>
        <v>105.22293000000001</v>
      </c>
    </row>
    <row r="35" spans="1:9" ht="18.75" customHeight="1" x14ac:dyDescent="0.2">
      <c r="A35" s="74" t="s">
        <v>63</v>
      </c>
      <c r="B35" s="78"/>
      <c r="C35" s="78"/>
      <c r="D35" s="76">
        <v>105.22293000000001</v>
      </c>
      <c r="E35" s="78"/>
      <c r="F35" s="77"/>
      <c r="G35" s="78"/>
      <c r="H35" s="76">
        <f>SUM(B35:G35)</f>
        <v>105.22293000000001</v>
      </c>
    </row>
    <row r="36" spans="1:9" ht="18.75" customHeight="1" x14ac:dyDescent="0.2">
      <c r="A36" s="74" t="s">
        <v>64</v>
      </c>
      <c r="B36" s="78"/>
      <c r="C36" s="78"/>
      <c r="D36" s="76">
        <v>25.253503200000004</v>
      </c>
      <c r="E36" s="78"/>
      <c r="F36" s="77"/>
      <c r="G36" s="78"/>
      <c r="H36" s="76">
        <f>SUM(B36:G36)</f>
        <v>25.253503200000004</v>
      </c>
    </row>
    <row r="37" spans="1:9" ht="18.75" customHeight="1" x14ac:dyDescent="0.2">
      <c r="A37" s="74" t="s">
        <v>65</v>
      </c>
      <c r="B37" s="78"/>
      <c r="C37" s="78"/>
      <c r="D37" s="76">
        <v>6.918768</v>
      </c>
      <c r="E37" s="78"/>
      <c r="F37" s="77"/>
      <c r="G37" s="78"/>
      <c r="H37" s="76">
        <f>SUM(B37:G37)</f>
        <v>6.918768</v>
      </c>
    </row>
    <row r="38" spans="1:9" ht="33.75" customHeight="1" x14ac:dyDescent="0.2">
      <c r="A38" s="230" t="s">
        <v>68</v>
      </c>
      <c r="B38" s="230"/>
      <c r="C38" s="230"/>
      <c r="D38" s="230"/>
      <c r="E38" s="230"/>
      <c r="F38" s="230"/>
      <c r="G38" s="230"/>
      <c r="H38" s="230"/>
      <c r="I38" s="230"/>
    </row>
  </sheetData>
  <mergeCells count="15">
    <mergeCell ref="A1:I1"/>
    <mergeCell ref="A2:I2"/>
    <mergeCell ref="A9:A10"/>
    <mergeCell ref="B9:E9"/>
    <mergeCell ref="G9:G10"/>
    <mergeCell ref="H9:H10"/>
    <mergeCell ref="I9:I10"/>
    <mergeCell ref="A38:I38"/>
    <mergeCell ref="A21:I21"/>
    <mergeCell ref="A26:A27"/>
    <mergeCell ref="B26:D26"/>
    <mergeCell ref="E26:E27"/>
    <mergeCell ref="F26:F27"/>
    <mergeCell ref="G26:G27"/>
    <mergeCell ref="H26:H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opLeftCell="A8" workbookViewId="0">
      <selection activeCell="N27" sqref="N27"/>
    </sheetView>
  </sheetViews>
  <sheetFormatPr baseColWidth="10" defaultColWidth="9.140625" defaultRowHeight="15" x14ac:dyDescent="0.25"/>
  <cols>
    <col min="1" max="1" width="31.7109375" style="1" customWidth="1"/>
    <col min="2" max="2" width="13" style="1" customWidth="1"/>
    <col min="3" max="6" width="9.28515625" style="1" bestFit="1" customWidth="1"/>
    <col min="7" max="7" width="15.28515625" style="1" customWidth="1"/>
    <col min="8" max="8" width="9.28515625" style="1" bestFit="1" customWidth="1"/>
    <col min="9" max="10" width="15" style="1" customWidth="1"/>
    <col min="11" max="11" width="12.140625" style="1" customWidth="1"/>
    <col min="12" max="12" width="11.85546875" style="1" customWidth="1"/>
    <col min="13" max="13" width="11.42578125" style="1" bestFit="1" customWidth="1"/>
    <col min="14" max="16384" width="9.140625" style="1"/>
  </cols>
  <sheetData>
    <row r="1" spans="1:15" s="23" customFormat="1" ht="18.75" customHeight="1" x14ac:dyDescent="0.2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4" customFormat="1" ht="18.75" customHeight="1" x14ac:dyDescent="0.3">
      <c r="A2" s="211" t="s">
        <v>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24" customFormat="1" ht="18.75" customHeight="1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24" customFormat="1" ht="18.75" customHeight="1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spans="1:15" ht="39" customHeight="1" x14ac:dyDescent="0.25">
      <c r="A6" s="2" t="s">
        <v>9</v>
      </c>
      <c r="B6" s="3" t="s">
        <v>13</v>
      </c>
      <c r="C6" s="3" t="s">
        <v>0</v>
      </c>
      <c r="D6" s="3" t="s">
        <v>1</v>
      </c>
      <c r="E6" s="3" t="s">
        <v>14</v>
      </c>
      <c r="F6" s="3" t="s">
        <v>15</v>
      </c>
      <c r="G6" s="3" t="s">
        <v>16</v>
      </c>
      <c r="H6" s="3" t="s">
        <v>21</v>
      </c>
      <c r="I6" s="3" t="s">
        <v>12</v>
      </c>
      <c r="J6" s="3" t="s">
        <v>22</v>
      </c>
      <c r="K6" s="3" t="s">
        <v>4</v>
      </c>
      <c r="L6" s="3" t="s">
        <v>17</v>
      </c>
      <c r="M6" s="3" t="s">
        <v>11</v>
      </c>
    </row>
    <row r="7" spans="1:15" x14ac:dyDescent="0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6">
        <f>+M20</f>
        <v>27.256073327526565</v>
      </c>
      <c r="L7" s="4"/>
      <c r="M7" s="5">
        <f t="shared" ref="M7:M16" si="0">SUM(B7:L7)</f>
        <v>27.256073327526565</v>
      </c>
    </row>
    <row r="8" spans="1:15" x14ac:dyDescent="0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6"/>
      <c r="L8" s="4"/>
      <c r="M8" s="5">
        <f t="shared" si="0"/>
        <v>0</v>
      </c>
    </row>
    <row r="9" spans="1:15" x14ac:dyDescent="0.2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6">
        <f>+M22</f>
        <v>12.272300457142856</v>
      </c>
      <c r="L9" s="4"/>
      <c r="M9" s="5">
        <f t="shared" si="0"/>
        <v>12.272300457142856</v>
      </c>
    </row>
    <row r="10" spans="1:15" x14ac:dyDescent="0.2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>
        <f t="shared" si="0"/>
        <v>0</v>
      </c>
    </row>
    <row r="11" spans="1:15" x14ac:dyDescent="0.25">
      <c r="A11" s="4" t="s">
        <v>18</v>
      </c>
      <c r="B11" s="4"/>
      <c r="C11" s="4"/>
      <c r="D11" s="4"/>
      <c r="E11" s="4"/>
      <c r="F11" s="4"/>
      <c r="G11" s="4">
        <v>1.1092233028134497</v>
      </c>
      <c r="H11" s="7"/>
      <c r="I11" s="7"/>
      <c r="J11" s="7"/>
      <c r="K11" s="7"/>
      <c r="L11" s="7"/>
      <c r="M11" s="5">
        <f t="shared" si="0"/>
        <v>1.1092233028134497</v>
      </c>
    </row>
    <row r="12" spans="1:15" x14ac:dyDescent="0.25">
      <c r="A12" s="4" t="s">
        <v>19</v>
      </c>
      <c r="B12" s="4"/>
      <c r="C12" s="4"/>
      <c r="D12" s="4"/>
      <c r="E12" s="4"/>
      <c r="F12" s="4"/>
      <c r="G12" s="4"/>
      <c r="H12" s="7">
        <v>3.1776960000000001</v>
      </c>
      <c r="I12" s="7"/>
      <c r="J12" s="7"/>
      <c r="K12" s="7"/>
      <c r="L12" s="7"/>
      <c r="M12" s="5">
        <f t="shared" si="0"/>
        <v>3.1776960000000001</v>
      </c>
    </row>
    <row r="13" spans="1:15" x14ac:dyDescent="0.25">
      <c r="A13" s="4" t="s">
        <v>2</v>
      </c>
      <c r="B13" s="4"/>
      <c r="C13" s="4"/>
      <c r="D13" s="4"/>
      <c r="E13" s="4"/>
      <c r="F13" s="4"/>
      <c r="G13" s="4">
        <v>0.33276699084403488</v>
      </c>
      <c r="H13" s="7">
        <v>1.3618697142857146</v>
      </c>
      <c r="I13" s="7"/>
      <c r="J13" s="7"/>
      <c r="K13" s="7"/>
      <c r="L13" s="7"/>
      <c r="M13" s="5">
        <f t="shared" si="0"/>
        <v>1.6946367051297495</v>
      </c>
    </row>
    <row r="14" spans="1:15" x14ac:dyDescent="0.25">
      <c r="A14" s="4" t="s">
        <v>3</v>
      </c>
      <c r="B14" s="4">
        <v>0.95330879999999985</v>
      </c>
      <c r="C14" s="4"/>
      <c r="D14" s="4">
        <v>3.1674632256000015</v>
      </c>
      <c r="E14" s="4">
        <v>9.9170500000000019E-3</v>
      </c>
      <c r="F14" s="4">
        <v>1.2132800000000001E-2</v>
      </c>
      <c r="G14" s="4"/>
      <c r="H14" s="7"/>
      <c r="I14" s="7">
        <v>0.33796814816429765</v>
      </c>
      <c r="J14" s="7">
        <v>0.96686864042976173</v>
      </c>
      <c r="K14" s="7"/>
      <c r="L14" s="7"/>
      <c r="M14" s="5">
        <f t="shared" si="0"/>
        <v>5.4476586641940603</v>
      </c>
    </row>
    <row r="15" spans="1:15" x14ac:dyDescent="0.25">
      <c r="A15" s="4" t="s">
        <v>20</v>
      </c>
      <c r="B15" s="7">
        <v>14.496687657142855</v>
      </c>
      <c r="C15" s="4">
        <v>8.8517477359614391E-2</v>
      </c>
      <c r="D15" s="4">
        <v>0.79186580640000015</v>
      </c>
      <c r="E15" s="4">
        <v>2.4792624999999974E-3</v>
      </c>
      <c r="F15" s="4">
        <v>3.0331999999999989E-3</v>
      </c>
      <c r="G15" s="4"/>
      <c r="H15" s="7"/>
      <c r="I15" s="7"/>
      <c r="J15" s="7">
        <v>0.24050388010744053</v>
      </c>
      <c r="K15" s="7"/>
      <c r="L15" s="6"/>
      <c r="M15" s="5">
        <f t="shared" si="0"/>
        <v>15.623087283509911</v>
      </c>
    </row>
    <row r="16" spans="1:15" x14ac:dyDescent="0.25">
      <c r="B16" s="5">
        <f t="shared" ref="B16:L16" si="1">SUM(B7:B15)</f>
        <v>15.449996457142856</v>
      </c>
      <c r="C16" s="5">
        <f t="shared" si="1"/>
        <v>8.8517477359614391E-2</v>
      </c>
      <c r="D16" s="5">
        <f t="shared" si="1"/>
        <v>3.9593290320000016</v>
      </c>
      <c r="E16" s="5">
        <f t="shared" si="1"/>
        <v>1.2396312499999999E-2</v>
      </c>
      <c r="F16" s="5">
        <f t="shared" si="1"/>
        <v>1.5165999999999999E-2</v>
      </c>
      <c r="G16" s="5">
        <f t="shared" si="1"/>
        <v>1.4419902936574847</v>
      </c>
      <c r="H16" s="8">
        <f t="shared" si="1"/>
        <v>4.5395657142857146</v>
      </c>
      <c r="I16" s="9">
        <f t="shared" si="1"/>
        <v>0.33796814816429765</v>
      </c>
      <c r="J16" s="5">
        <f t="shared" si="1"/>
        <v>1.2073725205372023</v>
      </c>
      <c r="K16" s="5">
        <f>SUM(K7:K15)</f>
        <v>39.528373784669419</v>
      </c>
      <c r="L16" s="5">
        <f t="shared" si="1"/>
        <v>0</v>
      </c>
      <c r="M16" s="5">
        <f t="shared" si="0"/>
        <v>66.580675740316593</v>
      </c>
    </row>
    <row r="17" spans="1:13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9" spans="1:13" ht="37.5" customHeight="1" x14ac:dyDescent="0.25">
      <c r="A19" s="2" t="s">
        <v>10</v>
      </c>
      <c r="B19" s="3" t="s">
        <v>13</v>
      </c>
      <c r="C19" s="3" t="s">
        <v>0</v>
      </c>
      <c r="D19" s="3" t="s">
        <v>1</v>
      </c>
      <c r="E19" s="3" t="s">
        <v>14</v>
      </c>
      <c r="F19" s="3" t="s">
        <v>15</v>
      </c>
      <c r="G19" s="3" t="s">
        <v>16</v>
      </c>
      <c r="H19" s="3" t="s">
        <v>21</v>
      </c>
      <c r="I19" s="3" t="s">
        <v>12</v>
      </c>
      <c r="J19" s="3" t="s">
        <v>22</v>
      </c>
      <c r="K19" s="3" t="s">
        <v>4</v>
      </c>
      <c r="L19" s="3" t="s">
        <v>17</v>
      </c>
      <c r="M19" s="3" t="s">
        <v>11</v>
      </c>
    </row>
    <row r="20" spans="1:13" x14ac:dyDescent="0.25">
      <c r="A20" s="4" t="s">
        <v>5</v>
      </c>
      <c r="B20" s="4"/>
      <c r="C20" s="4">
        <v>8.8517477359614391E-2</v>
      </c>
      <c r="D20" s="4">
        <v>3.9593290320000016</v>
      </c>
      <c r="E20" s="4">
        <v>1.2396312499999999E-2</v>
      </c>
      <c r="F20" s="4"/>
      <c r="G20" s="4">
        <v>1.4419902936574847</v>
      </c>
      <c r="H20" s="4">
        <v>4.5395657142857146</v>
      </c>
      <c r="I20" s="4"/>
      <c r="J20" s="4">
        <v>0.11331521772375268</v>
      </c>
      <c r="K20" s="4"/>
      <c r="L20" s="4">
        <v>17.100959279999998</v>
      </c>
      <c r="M20" s="5">
        <f t="shared" ref="M20:M29" si="2">SUM(B20:L20)</f>
        <v>27.256073327526565</v>
      </c>
    </row>
    <row r="21" spans="1:13" x14ac:dyDescent="0.2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0</v>
      </c>
    </row>
    <row r="22" spans="1:13" x14ac:dyDescent="0.25">
      <c r="A22" s="4" t="s">
        <v>7</v>
      </c>
      <c r="B22" s="4">
        <v>12.272300457142856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2"/>
        <v>12.272300457142856</v>
      </c>
    </row>
    <row r="23" spans="1:13" x14ac:dyDescent="0.25">
      <c r="A23" s="4" t="s">
        <v>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>
        <f t="shared" si="2"/>
        <v>0</v>
      </c>
    </row>
    <row r="24" spans="1:13" x14ac:dyDescent="0.25">
      <c r="A24" s="4" t="s">
        <v>18</v>
      </c>
      <c r="B24" s="4"/>
      <c r="C24" s="4"/>
      <c r="D24" s="4"/>
      <c r="E24" s="4"/>
      <c r="F24" s="4">
        <v>1.5166000000000001E-2</v>
      </c>
      <c r="G24" s="4"/>
      <c r="H24" s="4"/>
      <c r="I24" s="4"/>
      <c r="J24" s="4">
        <v>1.0940573028134497</v>
      </c>
      <c r="K24" s="4"/>
      <c r="L24" s="4"/>
      <c r="M24" s="5">
        <f t="shared" si="2"/>
        <v>1.1092233028134497</v>
      </c>
    </row>
    <row r="25" spans="1:13" x14ac:dyDescent="0.25">
      <c r="A25" s="4" t="s">
        <v>19</v>
      </c>
      <c r="B25" s="4">
        <v>3.1776960000000001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5">
        <f t="shared" si="2"/>
        <v>3.1776960000000001</v>
      </c>
    </row>
    <row r="26" spans="1:13" x14ac:dyDescent="0.25">
      <c r="A26" s="4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>
        <f>+M13</f>
        <v>1.6946367051297495</v>
      </c>
      <c r="L26" s="4"/>
      <c r="M26" s="5">
        <f t="shared" si="2"/>
        <v>1.6946367051297495</v>
      </c>
    </row>
    <row r="27" spans="1:13" x14ac:dyDescent="0.25">
      <c r="A27" s="4" t="s">
        <v>3</v>
      </c>
      <c r="B27" s="4"/>
      <c r="C27" s="4"/>
      <c r="D27" s="4"/>
      <c r="E27" s="4"/>
      <c r="F27" s="4"/>
      <c r="G27" s="4"/>
      <c r="H27" s="4"/>
      <c r="I27" s="4">
        <v>0.33796814816429765</v>
      </c>
      <c r="J27" s="4"/>
      <c r="K27" s="6">
        <v>5.1096905160297625</v>
      </c>
      <c r="L27" s="4"/>
      <c r="M27" s="5">
        <f t="shared" si="2"/>
        <v>5.4476586641940603</v>
      </c>
    </row>
    <row r="28" spans="1:13" x14ac:dyDescent="0.25">
      <c r="A28" s="4" t="s">
        <v>20</v>
      </c>
      <c r="B28" s="4"/>
      <c r="C28" s="4"/>
      <c r="D28" s="4"/>
      <c r="E28" s="4"/>
      <c r="F28" s="4"/>
      <c r="G28" s="4"/>
      <c r="H28" s="4"/>
      <c r="I28" s="4"/>
      <c r="J28" s="4"/>
      <c r="K28" s="4">
        <f>+M15</f>
        <v>15.623087283509911</v>
      </c>
      <c r="L28" s="4"/>
      <c r="M28" s="5">
        <f t="shared" si="2"/>
        <v>15.623087283509911</v>
      </c>
    </row>
    <row r="29" spans="1:13" x14ac:dyDescent="0.25">
      <c r="B29" s="5">
        <f t="shared" ref="B29:L29" si="3">SUM(B20:B28)</f>
        <v>15.449996457142856</v>
      </c>
      <c r="C29" s="5">
        <f t="shared" si="3"/>
        <v>8.8517477359614391E-2</v>
      </c>
      <c r="D29" s="5">
        <f t="shared" si="3"/>
        <v>3.9593290320000016</v>
      </c>
      <c r="E29" s="5">
        <f t="shared" si="3"/>
        <v>1.2396312499999999E-2</v>
      </c>
      <c r="F29" s="5">
        <f t="shared" si="3"/>
        <v>1.5166000000000001E-2</v>
      </c>
      <c r="G29" s="5">
        <f t="shared" si="3"/>
        <v>1.4419902936574847</v>
      </c>
      <c r="H29" s="8">
        <f t="shared" si="3"/>
        <v>4.5395657142857146</v>
      </c>
      <c r="I29" s="5">
        <f t="shared" si="3"/>
        <v>0.33796814816429765</v>
      </c>
      <c r="J29" s="5">
        <f t="shared" si="3"/>
        <v>1.2073725205372023</v>
      </c>
      <c r="K29" s="5">
        <f>SUM(K20:K28)</f>
        <v>22.427414504669422</v>
      </c>
      <c r="L29" s="5">
        <f t="shared" si="3"/>
        <v>17.100959279999998</v>
      </c>
      <c r="M29" s="5">
        <f t="shared" si="2"/>
        <v>66.580675740316593</v>
      </c>
    </row>
    <row r="33" spans="1:15" s="23" customFormat="1" x14ac:dyDescent="0.25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23" customFormat="1" x14ac:dyDescent="0.25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s="23" customFormat="1" x14ac:dyDescent="0.25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s="23" customFormat="1" ht="42" customHeight="1" x14ac:dyDescent="0.2"/>
  </sheetData>
  <mergeCells count="2">
    <mergeCell ref="A1:O1"/>
    <mergeCell ref="A2:O2"/>
  </mergeCells>
  <pageMargins left="0.7" right="0.7" top="0.75" bottom="0.75" header="0.3" footer="0.3"/>
  <pageSetup scale="74" orientation="landscape" horizontalDpi="4294967292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sqref="A1:O1"/>
    </sheetView>
  </sheetViews>
  <sheetFormatPr baseColWidth="10" defaultColWidth="9.140625" defaultRowHeight="15" x14ac:dyDescent="0.25"/>
  <cols>
    <col min="1" max="1" width="31.7109375" style="1" customWidth="1"/>
    <col min="2" max="2" width="13" style="1" customWidth="1"/>
    <col min="3" max="6" width="9.28515625" style="1" bestFit="1" customWidth="1"/>
    <col min="7" max="7" width="15.28515625" style="1" customWidth="1"/>
    <col min="8" max="8" width="9.28515625" style="1" bestFit="1" customWidth="1"/>
    <col min="9" max="10" width="15" style="1" customWidth="1"/>
    <col min="11" max="11" width="12.140625" style="1" customWidth="1"/>
    <col min="12" max="12" width="11.85546875" style="1" customWidth="1"/>
    <col min="13" max="13" width="11.42578125" style="1" bestFit="1" customWidth="1"/>
    <col min="14" max="16384" width="9.140625" style="1"/>
  </cols>
  <sheetData>
    <row r="1" spans="1:15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8.75" x14ac:dyDescent="0.3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8.75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35.25" customHeight="1" x14ac:dyDescent="0.25">
      <c r="A5" s="2" t="s">
        <v>9</v>
      </c>
      <c r="B5" s="3" t="s">
        <v>13</v>
      </c>
      <c r="C5" s="3" t="s">
        <v>0</v>
      </c>
      <c r="D5" s="3" t="s">
        <v>1</v>
      </c>
      <c r="E5" s="3" t="s">
        <v>14</v>
      </c>
      <c r="F5" s="3" t="s">
        <v>15</v>
      </c>
      <c r="G5" s="3" t="s">
        <v>16</v>
      </c>
      <c r="H5" s="3" t="s">
        <v>21</v>
      </c>
      <c r="I5" s="3" t="s">
        <v>12</v>
      </c>
      <c r="J5" s="3" t="s">
        <v>22</v>
      </c>
      <c r="K5" s="3" t="s">
        <v>4</v>
      </c>
      <c r="L5" s="3" t="s">
        <v>17</v>
      </c>
      <c r="M5" s="3" t="s">
        <v>11</v>
      </c>
    </row>
    <row r="6" spans="1:15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>
        <f>+M19</f>
        <v>27.58704739550884</v>
      </c>
      <c r="L6" s="4"/>
      <c r="M6" s="5">
        <f t="shared" ref="M6:M15" si="0">SUM(B6:L6)</f>
        <v>27.58704739550884</v>
      </c>
    </row>
    <row r="7" spans="1:15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>
        <f>+M20</f>
        <v>0</v>
      </c>
      <c r="L7" s="4"/>
      <c r="M7" s="5">
        <f t="shared" si="0"/>
        <v>0</v>
      </c>
    </row>
    <row r="8" spans="1:15" x14ac:dyDescent="0.2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>
        <f>+M21</f>
        <v>12.781647569561065</v>
      </c>
      <c r="L8" s="4"/>
      <c r="M8" s="5">
        <f t="shared" si="0"/>
        <v>12.781647569561065</v>
      </c>
    </row>
    <row r="9" spans="1:15" x14ac:dyDescent="0.2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 t="shared" si="0"/>
        <v>0</v>
      </c>
    </row>
    <row r="10" spans="1:15" x14ac:dyDescent="0.25">
      <c r="A10" s="4" t="s">
        <v>18</v>
      </c>
      <c r="B10" s="4"/>
      <c r="C10" s="4"/>
      <c r="D10" s="4"/>
      <c r="E10" s="4"/>
      <c r="F10" s="4"/>
      <c r="G10" s="4">
        <v>1.1203155358415842</v>
      </c>
      <c r="H10" s="7"/>
      <c r="I10" s="7"/>
      <c r="J10" s="7"/>
      <c r="K10" s="7"/>
      <c r="L10" s="7"/>
      <c r="M10" s="5">
        <f t="shared" si="0"/>
        <v>1.1203155358415842</v>
      </c>
    </row>
    <row r="11" spans="1:15" x14ac:dyDescent="0.25">
      <c r="A11" s="4" t="s">
        <v>19</v>
      </c>
      <c r="B11" s="4"/>
      <c r="C11" s="4"/>
      <c r="D11" s="4"/>
      <c r="E11" s="4"/>
      <c r="F11" s="4"/>
      <c r="G11" s="4"/>
      <c r="H11" s="7">
        <v>3.3259646349070948</v>
      </c>
      <c r="I11" s="7"/>
      <c r="J11" s="7"/>
      <c r="K11" s="7"/>
      <c r="L11" s="7"/>
      <c r="M11" s="5">
        <f t="shared" si="0"/>
        <v>3.3259646349070948</v>
      </c>
    </row>
    <row r="12" spans="1:15" x14ac:dyDescent="0.25">
      <c r="A12" s="4" t="s">
        <v>2</v>
      </c>
      <c r="B12" s="4"/>
      <c r="C12" s="4"/>
      <c r="D12" s="4"/>
      <c r="E12" s="4"/>
      <c r="F12" s="4"/>
      <c r="G12" s="4">
        <v>0.33609466075247596</v>
      </c>
      <c r="H12" s="7">
        <v>1.425413414960184</v>
      </c>
      <c r="I12" s="7"/>
      <c r="J12" s="7"/>
      <c r="K12" s="7"/>
      <c r="L12" s="7"/>
      <c r="M12" s="5">
        <f t="shared" si="0"/>
        <v>1.76150807571266</v>
      </c>
    </row>
    <row r="13" spans="1:15" x14ac:dyDescent="0.25">
      <c r="A13" s="4" t="s">
        <v>3</v>
      </c>
      <c r="B13" s="4">
        <v>0.99778939047212856</v>
      </c>
      <c r="C13" s="4"/>
      <c r="D13" s="4">
        <v>3.1674632256000015</v>
      </c>
      <c r="E13" s="4">
        <v>9.9170500000000019E-3</v>
      </c>
      <c r="F13" s="4">
        <v>1.85904E-2</v>
      </c>
      <c r="G13" s="4"/>
      <c r="H13" s="7"/>
      <c r="I13" s="7">
        <v>0.34185473140594075</v>
      </c>
      <c r="J13" s="7">
        <v>0.97070795659405973</v>
      </c>
      <c r="K13" s="7"/>
      <c r="L13" s="7"/>
      <c r="M13" s="5">
        <f t="shared" si="0"/>
        <v>5.5063227540721309</v>
      </c>
    </row>
    <row r="14" spans="1:15" x14ac:dyDescent="0.25">
      <c r="A14" s="4" t="s">
        <v>20</v>
      </c>
      <c r="B14" s="7">
        <v>15.109822813996031</v>
      </c>
      <c r="C14" s="4">
        <v>9.1162714646509324E-2</v>
      </c>
      <c r="D14" s="4">
        <v>0.79186580640000015</v>
      </c>
      <c r="E14" s="4">
        <v>2.4792624999999987E-3</v>
      </c>
      <c r="F14" s="4">
        <v>4.6475999999999983E-3</v>
      </c>
      <c r="G14" s="4"/>
      <c r="H14" s="7"/>
      <c r="I14" s="7"/>
      <c r="J14" s="7">
        <v>0.24081794914851479</v>
      </c>
      <c r="K14" s="7"/>
      <c r="L14" s="7"/>
      <c r="M14" s="5">
        <f t="shared" si="0"/>
        <v>16.240796146691057</v>
      </c>
    </row>
    <row r="15" spans="1:15" x14ac:dyDescent="0.25">
      <c r="B15" s="5">
        <f t="shared" ref="B15:L15" si="1">SUM(B6:B14)</f>
        <v>16.107612204468161</v>
      </c>
      <c r="C15" s="5">
        <f t="shared" si="1"/>
        <v>9.1162714646509324E-2</v>
      </c>
      <c r="D15" s="5">
        <f t="shared" si="1"/>
        <v>3.9593290320000016</v>
      </c>
      <c r="E15" s="5">
        <f t="shared" si="1"/>
        <v>1.2396312500000001E-2</v>
      </c>
      <c r="F15" s="5">
        <f t="shared" si="1"/>
        <v>2.3237999999999998E-2</v>
      </c>
      <c r="G15" s="5">
        <f t="shared" si="1"/>
        <v>1.4564101965940601</v>
      </c>
      <c r="H15" s="8">
        <f t="shared" si="1"/>
        <v>4.7513780498672791</v>
      </c>
      <c r="I15" s="5">
        <f t="shared" si="1"/>
        <v>0.34185473140594075</v>
      </c>
      <c r="J15" s="5">
        <f t="shared" si="1"/>
        <v>1.2115259057425745</v>
      </c>
      <c r="K15" s="5">
        <f>SUM(K6:K14)</f>
        <v>40.368694965069906</v>
      </c>
      <c r="L15" s="5">
        <f t="shared" si="1"/>
        <v>0</v>
      </c>
      <c r="M15" s="5">
        <f t="shared" si="0"/>
        <v>68.323602112294438</v>
      </c>
    </row>
    <row r="16" spans="1:1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8" spans="1:13" ht="51.75" customHeight="1" x14ac:dyDescent="0.25">
      <c r="A18" s="2" t="s">
        <v>10</v>
      </c>
      <c r="B18" s="3" t="s">
        <v>13</v>
      </c>
      <c r="C18" s="3" t="s">
        <v>0</v>
      </c>
      <c r="D18" s="3" t="s">
        <v>1</v>
      </c>
      <c r="E18" s="3" t="s">
        <v>14</v>
      </c>
      <c r="F18" s="3" t="s">
        <v>15</v>
      </c>
      <c r="G18" s="3" t="s">
        <v>16</v>
      </c>
      <c r="H18" s="3" t="s">
        <v>21</v>
      </c>
      <c r="I18" s="3" t="s">
        <v>12</v>
      </c>
      <c r="J18" s="3" t="s">
        <v>22</v>
      </c>
      <c r="K18" s="3" t="s">
        <v>4</v>
      </c>
      <c r="L18" s="3" t="s">
        <v>17</v>
      </c>
      <c r="M18" s="3" t="s">
        <v>11</v>
      </c>
    </row>
    <row r="19" spans="1:13" x14ac:dyDescent="0.25">
      <c r="A19" s="4" t="s">
        <v>5</v>
      </c>
      <c r="B19" s="4"/>
      <c r="C19" s="4">
        <v>9.1162714646509324E-2</v>
      </c>
      <c r="D19" s="4">
        <v>3.9593290320000016</v>
      </c>
      <c r="E19" s="4">
        <v>1.2396312499999999E-2</v>
      </c>
      <c r="F19" s="4"/>
      <c r="G19" s="4">
        <v>1.4564101965940592</v>
      </c>
      <c r="H19" s="4">
        <v>4.7513780498672791</v>
      </c>
      <c r="I19" s="4"/>
      <c r="J19" s="4">
        <v>0.11444836990099021</v>
      </c>
      <c r="K19" s="4"/>
      <c r="L19" s="4">
        <v>17.201922719999999</v>
      </c>
      <c r="M19" s="5">
        <f t="shared" ref="M19:M28" si="2">SUM(B19:L19)</f>
        <v>27.58704739550884</v>
      </c>
    </row>
    <row r="20" spans="1:13" x14ac:dyDescent="0.25">
      <c r="A20" s="4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2"/>
        <v>0</v>
      </c>
    </row>
    <row r="21" spans="1:13" x14ac:dyDescent="0.25">
      <c r="A21" s="4" t="s">
        <v>7</v>
      </c>
      <c r="B21" s="4">
        <v>12.781647569561065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12.781647569561065</v>
      </c>
    </row>
    <row r="22" spans="1:13" x14ac:dyDescent="0.25">
      <c r="A22" s="4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2"/>
        <v>0</v>
      </c>
    </row>
    <row r="23" spans="1:13" x14ac:dyDescent="0.25">
      <c r="A23" s="4" t="s">
        <v>18</v>
      </c>
      <c r="B23" s="4"/>
      <c r="C23" s="4"/>
      <c r="D23" s="4"/>
      <c r="E23" s="4"/>
      <c r="F23" s="4">
        <v>2.3238000000000002E-2</v>
      </c>
      <c r="G23" s="4"/>
      <c r="H23" s="4"/>
      <c r="I23" s="4"/>
      <c r="J23" s="4">
        <v>1.0970775358415843</v>
      </c>
      <c r="K23" s="4"/>
      <c r="L23" s="4"/>
      <c r="M23" s="5">
        <f t="shared" si="2"/>
        <v>1.1203155358415844</v>
      </c>
    </row>
    <row r="24" spans="1:13" x14ac:dyDescent="0.25">
      <c r="A24" s="4" t="s">
        <v>19</v>
      </c>
      <c r="B24" s="4">
        <v>3.3259646349070948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2"/>
        <v>3.3259646349070948</v>
      </c>
    </row>
    <row r="25" spans="1:13" x14ac:dyDescent="0.25">
      <c r="A25" s="4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>
        <f>+M12</f>
        <v>1.76150807571266</v>
      </c>
      <c r="L25" s="4"/>
      <c r="M25" s="5">
        <f t="shared" si="2"/>
        <v>1.76150807571266</v>
      </c>
    </row>
    <row r="26" spans="1:13" x14ac:dyDescent="0.25">
      <c r="A26" s="4" t="s">
        <v>3</v>
      </c>
      <c r="B26" s="4"/>
      <c r="C26" s="4"/>
      <c r="D26" s="4"/>
      <c r="E26" s="4"/>
      <c r="F26" s="4"/>
      <c r="G26" s="4"/>
      <c r="H26" s="4"/>
      <c r="I26" s="4">
        <v>0.34185473140594075</v>
      </c>
      <c r="J26" s="4"/>
      <c r="K26" s="4">
        <v>5.1644680226661901</v>
      </c>
      <c r="L26" s="4"/>
      <c r="M26" s="5">
        <f t="shared" si="2"/>
        <v>5.5063227540721309</v>
      </c>
    </row>
    <row r="27" spans="1:13" x14ac:dyDescent="0.25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>
        <f>+M14</f>
        <v>16.240796146691057</v>
      </c>
      <c r="L27" s="4"/>
      <c r="M27" s="5">
        <f t="shared" si="2"/>
        <v>16.240796146691057</v>
      </c>
    </row>
    <row r="28" spans="1:13" x14ac:dyDescent="0.25">
      <c r="B28" s="5">
        <f t="shared" ref="B28:L28" si="3">SUM(B19:B27)</f>
        <v>16.107612204468161</v>
      </c>
      <c r="C28" s="5">
        <f t="shared" si="3"/>
        <v>9.1162714646509324E-2</v>
      </c>
      <c r="D28" s="5">
        <f t="shared" si="3"/>
        <v>3.9593290320000016</v>
      </c>
      <c r="E28" s="5">
        <f t="shared" si="3"/>
        <v>1.2396312499999999E-2</v>
      </c>
      <c r="F28" s="5">
        <f t="shared" si="3"/>
        <v>2.3238000000000002E-2</v>
      </c>
      <c r="G28" s="5">
        <f t="shared" si="3"/>
        <v>1.4564101965940592</v>
      </c>
      <c r="H28" s="8">
        <f t="shared" si="3"/>
        <v>4.7513780498672791</v>
      </c>
      <c r="I28" s="5">
        <f t="shared" si="3"/>
        <v>0.34185473140594075</v>
      </c>
      <c r="J28" s="5">
        <f t="shared" si="3"/>
        <v>1.2115259057425745</v>
      </c>
      <c r="K28" s="5">
        <f>SUM(K19:K27)</f>
        <v>23.166772245069907</v>
      </c>
      <c r="L28" s="5">
        <f t="shared" si="3"/>
        <v>17.201922719999999</v>
      </c>
      <c r="M28" s="5">
        <f t="shared" si="2"/>
        <v>68.323602112294438</v>
      </c>
    </row>
  </sheetData>
  <mergeCells count="2">
    <mergeCell ref="A1:O1"/>
    <mergeCell ref="A2:O2"/>
  </mergeCells>
  <pageMargins left="0.7" right="0.7" top="0.75" bottom="0.75" header="0.3" footer="0.3"/>
  <pageSetup scale="74" orientation="landscape" horizontalDpi="4294967292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activeCell="G21" sqref="G21"/>
    </sheetView>
  </sheetViews>
  <sheetFormatPr baseColWidth="10" defaultColWidth="9.140625" defaultRowHeight="15" x14ac:dyDescent="0.25"/>
  <cols>
    <col min="1" max="1" width="31.7109375" style="11" customWidth="1"/>
    <col min="2" max="2" width="13" style="11" customWidth="1"/>
    <col min="3" max="6" width="9.28515625" style="11" bestFit="1" customWidth="1"/>
    <col min="7" max="7" width="15.28515625" style="11" customWidth="1"/>
    <col min="8" max="8" width="9.28515625" style="11" bestFit="1" customWidth="1"/>
    <col min="9" max="10" width="15" style="11" customWidth="1"/>
    <col min="11" max="11" width="12.140625" style="11" customWidth="1"/>
    <col min="12" max="12" width="11.85546875" style="11" customWidth="1"/>
    <col min="13" max="13" width="11.42578125" style="11" bestFit="1" customWidth="1"/>
    <col min="14" max="16384" width="9.140625" style="11"/>
  </cols>
  <sheetData>
    <row r="1" spans="1:15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8.75" x14ac:dyDescent="0.3">
      <c r="A2" s="211" t="s">
        <v>25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ht="18.75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37.5" customHeight="1" x14ac:dyDescent="0.25">
      <c r="A5" s="12" t="s">
        <v>9</v>
      </c>
      <c r="B5" s="13" t="s">
        <v>13</v>
      </c>
      <c r="C5" s="13" t="s">
        <v>0</v>
      </c>
      <c r="D5" s="13" t="s">
        <v>1</v>
      </c>
      <c r="E5" s="13" t="s">
        <v>14</v>
      </c>
      <c r="F5" s="13" t="s">
        <v>15</v>
      </c>
      <c r="G5" s="13" t="s">
        <v>16</v>
      </c>
      <c r="H5" s="13" t="s">
        <v>21</v>
      </c>
      <c r="I5" s="13" t="s">
        <v>12</v>
      </c>
      <c r="J5" s="13" t="s">
        <v>22</v>
      </c>
      <c r="K5" s="13" t="s">
        <v>4</v>
      </c>
      <c r="L5" s="13" t="s">
        <v>17</v>
      </c>
      <c r="M5" s="13" t="s">
        <v>11</v>
      </c>
    </row>
    <row r="6" spans="1:15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>
        <f>+M19</f>
        <v>26.567571579350002</v>
      </c>
      <c r="L6" s="14"/>
      <c r="M6" s="15">
        <f t="shared" ref="M6:M15" si="0">SUM(B6:L6)</f>
        <v>26.567571579350002</v>
      </c>
    </row>
    <row r="7" spans="1:15" x14ac:dyDescent="0.25">
      <c r="A7" s="14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>
        <f>+M20</f>
        <v>0</v>
      </c>
      <c r="L7" s="14"/>
      <c r="M7" s="15">
        <f t="shared" si="0"/>
        <v>0</v>
      </c>
    </row>
    <row r="8" spans="1:15" x14ac:dyDescent="0.2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>
        <f>+M21</f>
        <v>13.106434154285713</v>
      </c>
      <c r="L8" s="14"/>
      <c r="M8" s="15">
        <f t="shared" si="0"/>
        <v>13.106434154285713</v>
      </c>
    </row>
    <row r="9" spans="1:15" x14ac:dyDescent="0.2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>
        <f t="shared" si="0"/>
        <v>0</v>
      </c>
    </row>
    <row r="10" spans="1:15" x14ac:dyDescent="0.25">
      <c r="A10" s="14" t="s">
        <v>18</v>
      </c>
      <c r="B10" s="14"/>
      <c r="C10" s="14"/>
      <c r="D10" s="14"/>
      <c r="E10" s="14"/>
      <c r="F10" s="14"/>
      <c r="G10" s="14">
        <v>1.130030192</v>
      </c>
      <c r="H10" s="16"/>
      <c r="I10" s="16"/>
      <c r="J10" s="16"/>
      <c r="K10" s="16"/>
      <c r="L10" s="16"/>
      <c r="M10" s="15">
        <f t="shared" si="0"/>
        <v>1.130030192</v>
      </c>
    </row>
    <row r="11" spans="1:15" x14ac:dyDescent="0.25">
      <c r="A11" s="14" t="s">
        <v>19</v>
      </c>
      <c r="B11" s="14"/>
      <c r="C11" s="14"/>
      <c r="D11" s="14"/>
      <c r="E11" s="14"/>
      <c r="F11" s="14"/>
      <c r="G11" s="14"/>
      <c r="H11" s="16">
        <v>3.47</v>
      </c>
      <c r="I11" s="16"/>
      <c r="J11" s="16"/>
      <c r="K11" s="16"/>
      <c r="L11" s="16"/>
      <c r="M11" s="15">
        <f t="shared" si="0"/>
        <v>3.47</v>
      </c>
    </row>
    <row r="12" spans="1:15" x14ac:dyDescent="0.25">
      <c r="A12" s="14" t="s">
        <v>2</v>
      </c>
      <c r="B12" s="14"/>
      <c r="C12" s="14"/>
      <c r="D12" s="14"/>
      <c r="E12" s="14"/>
      <c r="F12" s="14"/>
      <c r="G12" s="14">
        <v>0.3390090576</v>
      </c>
      <c r="H12" s="16">
        <v>1.49</v>
      </c>
      <c r="I12" s="16"/>
      <c r="J12" s="16"/>
      <c r="K12" s="16"/>
      <c r="L12" s="16"/>
      <c r="M12" s="15">
        <f t="shared" si="0"/>
        <v>1.8290090576</v>
      </c>
    </row>
    <row r="13" spans="1:15" x14ac:dyDescent="0.25">
      <c r="A13" s="14" t="s">
        <v>3</v>
      </c>
      <c r="B13" s="14">
        <v>1.0405801800000007</v>
      </c>
      <c r="C13" s="14"/>
      <c r="D13" s="14">
        <v>3.0629251699200011</v>
      </c>
      <c r="E13" s="14">
        <v>9.6560750000000001E-3</v>
      </c>
      <c r="F13" s="14">
        <v>1.8956000000000001E-2</v>
      </c>
      <c r="G13" s="14"/>
      <c r="H13" s="16"/>
      <c r="I13" s="16">
        <v>0.34528765440000014</v>
      </c>
      <c r="J13" s="16">
        <v>0.9790589164800001</v>
      </c>
      <c r="K13" s="16"/>
      <c r="L13" s="16"/>
      <c r="M13" s="15">
        <f t="shared" si="0"/>
        <v>5.4564639958000019</v>
      </c>
    </row>
    <row r="14" spans="1:15" x14ac:dyDescent="0.25">
      <c r="A14" s="14" t="s">
        <v>20</v>
      </c>
      <c r="B14" s="16">
        <v>15.534454574285714</v>
      </c>
      <c r="C14" s="14">
        <v>9.3881000000000006E-2</v>
      </c>
      <c r="D14" s="14">
        <v>0.76573129248000027</v>
      </c>
      <c r="E14" s="14">
        <v>2.4140187499999992E-3</v>
      </c>
      <c r="F14" s="14">
        <v>4.7390000000000002E-3</v>
      </c>
      <c r="G14" s="14"/>
      <c r="H14" s="16"/>
      <c r="I14" s="16"/>
      <c r="J14" s="16">
        <v>0.24286912911999994</v>
      </c>
      <c r="K14" s="16"/>
      <c r="L14" s="16"/>
      <c r="M14" s="15">
        <f t="shared" si="0"/>
        <v>16.644089014635714</v>
      </c>
    </row>
    <row r="15" spans="1:15" x14ac:dyDescent="0.25">
      <c r="B15" s="15">
        <f t="shared" ref="B15:L15" si="1">SUM(B6:B14)</f>
        <v>16.575034754285713</v>
      </c>
      <c r="C15" s="15">
        <f t="shared" si="1"/>
        <v>9.3881000000000006E-2</v>
      </c>
      <c r="D15" s="15">
        <f t="shared" si="1"/>
        <v>3.8286564624000015</v>
      </c>
      <c r="E15" s="15">
        <f t="shared" si="1"/>
        <v>1.207009375E-2</v>
      </c>
      <c r="F15" s="15">
        <f t="shared" si="1"/>
        <v>2.3695000000000001E-2</v>
      </c>
      <c r="G15" s="15">
        <f t="shared" si="1"/>
        <v>1.4690392496</v>
      </c>
      <c r="H15" s="17">
        <f t="shared" si="1"/>
        <v>4.96</v>
      </c>
      <c r="I15" s="15">
        <f t="shared" si="1"/>
        <v>0.34528765440000014</v>
      </c>
      <c r="J15" s="15">
        <f t="shared" si="1"/>
        <v>1.2219280456000001</v>
      </c>
      <c r="K15" s="15">
        <f>SUM(K6:K14)</f>
        <v>39.674005733635717</v>
      </c>
      <c r="L15" s="15">
        <f t="shared" si="1"/>
        <v>0</v>
      </c>
      <c r="M15" s="15">
        <f t="shared" si="0"/>
        <v>68.203597993671437</v>
      </c>
    </row>
    <row r="16" spans="1:15" x14ac:dyDescent="0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8" spans="1:13" ht="36" customHeight="1" x14ac:dyDescent="0.25">
      <c r="A18" s="12" t="s">
        <v>10</v>
      </c>
      <c r="B18" s="13" t="s">
        <v>13</v>
      </c>
      <c r="C18" s="13" t="s">
        <v>0</v>
      </c>
      <c r="D18" s="13" t="s">
        <v>1</v>
      </c>
      <c r="E18" s="13" t="s">
        <v>14</v>
      </c>
      <c r="F18" s="13" t="s">
        <v>15</v>
      </c>
      <c r="G18" s="13" t="s">
        <v>16</v>
      </c>
      <c r="H18" s="13" t="s">
        <v>21</v>
      </c>
      <c r="I18" s="13" t="s">
        <v>12</v>
      </c>
      <c r="J18" s="13" t="s">
        <v>22</v>
      </c>
      <c r="K18" s="13" t="s">
        <v>4</v>
      </c>
      <c r="L18" s="13" t="s">
        <v>17</v>
      </c>
      <c r="M18" s="13" t="s">
        <v>11</v>
      </c>
    </row>
    <row r="19" spans="1:13" x14ac:dyDescent="0.25">
      <c r="A19" s="14" t="s">
        <v>5</v>
      </c>
      <c r="B19" s="14"/>
      <c r="C19" s="14">
        <v>9.3881000000000006E-2</v>
      </c>
      <c r="D19" s="14">
        <v>3.8286564624000015</v>
      </c>
      <c r="E19" s="14">
        <v>1.207009375E-2</v>
      </c>
      <c r="F19" s="14"/>
      <c r="G19" s="14">
        <v>1.4690392496000002</v>
      </c>
      <c r="H19" s="14">
        <v>4.96</v>
      </c>
      <c r="I19" s="14"/>
      <c r="J19" s="14">
        <v>0.1155928536000001</v>
      </c>
      <c r="K19" s="14"/>
      <c r="L19" s="14">
        <v>16.088331919999998</v>
      </c>
      <c r="M19" s="15">
        <f t="shared" ref="M19:M28" si="2">SUM(B19:L19)</f>
        <v>26.567571579350002</v>
      </c>
    </row>
    <row r="20" spans="1:13" x14ac:dyDescent="0.25">
      <c r="A20" s="14" t="s">
        <v>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2"/>
        <v>0</v>
      </c>
    </row>
    <row r="21" spans="1:13" x14ac:dyDescent="0.25">
      <c r="A21" s="14" t="s">
        <v>7</v>
      </c>
      <c r="B21" s="14">
        <v>13.106434154285713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2"/>
        <v>13.106434154285713</v>
      </c>
    </row>
    <row r="22" spans="1:13" x14ac:dyDescent="0.25">
      <c r="A22" s="14" t="s">
        <v>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2"/>
        <v>0</v>
      </c>
    </row>
    <row r="23" spans="1:13" x14ac:dyDescent="0.25">
      <c r="A23" s="14" t="s">
        <v>18</v>
      </c>
      <c r="B23" s="14"/>
      <c r="C23" s="14"/>
      <c r="D23" s="14"/>
      <c r="E23" s="14"/>
      <c r="F23" s="14">
        <v>2.3695000000000001E-2</v>
      </c>
      <c r="G23" s="14"/>
      <c r="H23" s="14"/>
      <c r="I23" s="14"/>
      <c r="J23" s="19">
        <v>1.106335192</v>
      </c>
      <c r="K23" s="14"/>
      <c r="L23" s="14"/>
      <c r="M23" s="15">
        <f t="shared" si="2"/>
        <v>1.130030192</v>
      </c>
    </row>
    <row r="24" spans="1:13" x14ac:dyDescent="0.25">
      <c r="A24" s="14" t="s">
        <v>19</v>
      </c>
      <c r="B24" s="14">
        <v>3.4686006000000007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2"/>
        <v>3.4686006000000007</v>
      </c>
    </row>
    <row r="25" spans="1:13" x14ac:dyDescent="0.25">
      <c r="A25" s="14" t="s">
        <v>2</v>
      </c>
      <c r="B25" s="14"/>
      <c r="C25" s="14"/>
      <c r="D25" s="14"/>
      <c r="E25" s="14"/>
      <c r="F25" s="14"/>
      <c r="G25" s="14"/>
      <c r="H25" s="14"/>
      <c r="I25" s="14"/>
      <c r="J25" s="14"/>
      <c r="K25" s="14">
        <f>+M12</f>
        <v>1.8290090576</v>
      </c>
      <c r="L25" s="14"/>
      <c r="M25" s="15">
        <f t="shared" si="2"/>
        <v>1.8290090576</v>
      </c>
    </row>
    <row r="26" spans="1:13" x14ac:dyDescent="0.25">
      <c r="A26" s="14" t="s">
        <v>3</v>
      </c>
      <c r="B26" s="14"/>
      <c r="C26" s="14"/>
      <c r="D26" s="14"/>
      <c r="E26" s="14"/>
      <c r="F26" s="14"/>
      <c r="G26" s="14"/>
      <c r="H26" s="14"/>
      <c r="I26" s="14">
        <v>0.34528765440000014</v>
      </c>
      <c r="J26" s="14"/>
      <c r="K26" s="20">
        <v>5.111176341400002</v>
      </c>
      <c r="L26" s="14"/>
      <c r="M26" s="15">
        <f t="shared" si="2"/>
        <v>5.4564639958000019</v>
      </c>
    </row>
    <row r="27" spans="1:13" x14ac:dyDescent="0.25">
      <c r="A27" s="14" t="s">
        <v>20</v>
      </c>
      <c r="B27" s="14"/>
      <c r="C27" s="14"/>
      <c r="D27" s="14"/>
      <c r="E27" s="14"/>
      <c r="F27" s="14"/>
      <c r="G27" s="14"/>
      <c r="H27" s="14"/>
      <c r="I27" s="14"/>
      <c r="J27" s="14"/>
      <c r="K27" s="20">
        <f>+M14</f>
        <v>16.644089014635714</v>
      </c>
      <c r="L27" s="14"/>
      <c r="M27" s="15">
        <f t="shared" si="2"/>
        <v>16.644089014635714</v>
      </c>
    </row>
    <row r="28" spans="1:13" x14ac:dyDescent="0.25">
      <c r="B28" s="15">
        <f t="shared" ref="B28:L28" si="3">SUM(B19:B27)</f>
        <v>16.575034754285713</v>
      </c>
      <c r="C28" s="15">
        <f t="shared" si="3"/>
        <v>9.3881000000000006E-2</v>
      </c>
      <c r="D28" s="15">
        <f t="shared" si="3"/>
        <v>3.8286564624000015</v>
      </c>
      <c r="E28" s="15">
        <f t="shared" si="3"/>
        <v>1.207009375E-2</v>
      </c>
      <c r="F28" s="15">
        <f t="shared" si="3"/>
        <v>2.3695000000000001E-2</v>
      </c>
      <c r="G28" s="15">
        <f t="shared" si="3"/>
        <v>1.4690392496000002</v>
      </c>
      <c r="H28" s="17">
        <f t="shared" si="3"/>
        <v>4.96</v>
      </c>
      <c r="I28" s="15">
        <f t="shared" si="3"/>
        <v>0.34528765440000014</v>
      </c>
      <c r="J28" s="15">
        <f t="shared" si="3"/>
        <v>1.2219280456000001</v>
      </c>
      <c r="K28" s="15">
        <f>SUM(K19:K27)</f>
        <v>23.584274413635718</v>
      </c>
      <c r="L28" s="15">
        <f t="shared" si="3"/>
        <v>16.088331919999998</v>
      </c>
      <c r="M28" s="15">
        <f t="shared" si="2"/>
        <v>68.20219859367144</v>
      </c>
    </row>
  </sheetData>
  <mergeCells count="2">
    <mergeCell ref="A1:O1"/>
    <mergeCell ref="A2:O2"/>
  </mergeCells>
  <pageMargins left="0.7" right="0.7" top="0.75" bottom="0.75" header="0.3" footer="0.3"/>
  <pageSetup scale="74" orientation="landscape" horizontalDpi="4294967292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workbookViewId="0">
      <selection sqref="A1:XFD3"/>
    </sheetView>
  </sheetViews>
  <sheetFormatPr baseColWidth="10" defaultColWidth="9.140625" defaultRowHeight="15" x14ac:dyDescent="0.25"/>
  <cols>
    <col min="1" max="1" width="31.7109375" style="1" customWidth="1"/>
    <col min="2" max="2" width="13" style="1" customWidth="1"/>
    <col min="3" max="6" width="9.28515625" style="1" bestFit="1" customWidth="1"/>
    <col min="7" max="7" width="15.28515625" style="1" customWidth="1"/>
    <col min="8" max="8" width="12.140625" style="1" customWidth="1"/>
    <col min="9" max="10" width="15" style="1" customWidth="1"/>
    <col min="11" max="11" width="12.140625" style="1" customWidth="1"/>
    <col min="12" max="12" width="11.85546875" style="1" customWidth="1"/>
    <col min="13" max="13" width="11.42578125" style="1" bestFit="1" customWidth="1"/>
    <col min="14" max="16384" width="9.140625" style="1"/>
  </cols>
  <sheetData>
    <row r="1" spans="1:15" s="11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1" customFormat="1" ht="18.75" x14ac:dyDescent="0.3">
      <c r="A2" s="211" t="s">
        <v>48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11" customFormat="1" ht="18.75" x14ac:dyDescent="0.3">
      <c r="A3" s="25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5" spans="1:15" ht="40.5" customHeight="1" x14ac:dyDescent="0.25">
      <c r="A5" s="2" t="s">
        <v>9</v>
      </c>
      <c r="B5" s="3" t="s">
        <v>13</v>
      </c>
      <c r="C5" s="3" t="s">
        <v>0</v>
      </c>
      <c r="D5" s="3" t="s">
        <v>1</v>
      </c>
      <c r="E5" s="3" t="s">
        <v>14</v>
      </c>
      <c r="F5" s="3" t="s">
        <v>15</v>
      </c>
      <c r="G5" s="3" t="s">
        <v>16</v>
      </c>
      <c r="H5" s="3" t="s">
        <v>21</v>
      </c>
      <c r="I5" s="3" t="s">
        <v>12</v>
      </c>
      <c r="J5" s="3" t="s">
        <v>22</v>
      </c>
      <c r="K5" s="3" t="s">
        <v>4</v>
      </c>
      <c r="L5" s="3" t="s">
        <v>17</v>
      </c>
      <c r="M5" s="3" t="s">
        <v>11</v>
      </c>
    </row>
    <row r="6" spans="1:15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>
        <f>+M19</f>
        <v>26.916312606811736</v>
      </c>
      <c r="L6" s="4"/>
      <c r="M6" s="5">
        <f t="shared" ref="M6:M15" si="0">SUM(B6:L6)</f>
        <v>26.916312606811736</v>
      </c>
    </row>
    <row r="7" spans="1:15" x14ac:dyDescent="0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>
        <f>+M20</f>
        <v>0</v>
      </c>
      <c r="L7" s="4"/>
      <c r="M7" s="5">
        <f t="shared" si="0"/>
        <v>0</v>
      </c>
    </row>
    <row r="8" spans="1:15" x14ac:dyDescent="0.25">
      <c r="A8" s="4" t="s">
        <v>7</v>
      </c>
      <c r="B8" s="4"/>
      <c r="C8" s="4"/>
      <c r="D8" s="4"/>
      <c r="E8" s="4"/>
      <c r="F8" s="4"/>
      <c r="G8" s="4"/>
      <c r="H8" s="4"/>
      <c r="I8" s="4"/>
      <c r="J8" s="4"/>
      <c r="K8" s="4">
        <f>+M21</f>
        <v>14.453861694285713</v>
      </c>
      <c r="L8" s="4"/>
      <c r="M8" s="5">
        <f t="shared" si="0"/>
        <v>14.453861694285713</v>
      </c>
    </row>
    <row r="9" spans="1:15" x14ac:dyDescent="0.25">
      <c r="A9" s="4" t="s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>
        <f t="shared" si="0"/>
        <v>0</v>
      </c>
    </row>
    <row r="10" spans="1:15" x14ac:dyDescent="0.25">
      <c r="A10" s="4" t="s">
        <v>18</v>
      </c>
      <c r="B10" s="4"/>
      <c r="C10" s="4"/>
      <c r="D10" s="4"/>
      <c r="E10" s="4"/>
      <c r="F10" s="4"/>
      <c r="G10" s="1">
        <v>1.1777241920000003</v>
      </c>
      <c r="H10" s="7"/>
      <c r="I10" s="7"/>
      <c r="J10" s="7"/>
      <c r="K10" s="7"/>
      <c r="L10" s="7"/>
      <c r="M10" s="5">
        <f t="shared" si="0"/>
        <v>1.1777241920000003</v>
      </c>
    </row>
    <row r="11" spans="1:15" x14ac:dyDescent="0.25">
      <c r="A11" s="4" t="s">
        <v>19</v>
      </c>
      <c r="B11" s="4"/>
      <c r="C11" s="4"/>
      <c r="D11" s="4"/>
      <c r="E11" s="4"/>
      <c r="F11" s="4"/>
      <c r="G11" s="4"/>
      <c r="H11" s="7">
        <v>3.934823614285714</v>
      </c>
      <c r="I11" s="7"/>
      <c r="J11" s="7"/>
      <c r="K11" s="7"/>
      <c r="L11" s="7"/>
      <c r="M11" s="5">
        <f t="shared" si="0"/>
        <v>3.934823614285714</v>
      </c>
    </row>
    <row r="12" spans="1:15" x14ac:dyDescent="0.25">
      <c r="A12" s="4" t="s">
        <v>2</v>
      </c>
      <c r="B12" s="4"/>
      <c r="C12" s="4"/>
      <c r="D12" s="4"/>
      <c r="E12" s="4"/>
      <c r="F12" s="4"/>
      <c r="G12" s="4">
        <v>0.35331725760000005</v>
      </c>
      <c r="H12" s="7">
        <v>1.6863529775510206</v>
      </c>
      <c r="I12" s="7"/>
      <c r="J12" s="7"/>
      <c r="K12" s="7"/>
      <c r="L12" s="7"/>
      <c r="M12" s="5">
        <f t="shared" si="0"/>
        <v>2.0396702351510205</v>
      </c>
    </row>
    <row r="13" spans="1:15" x14ac:dyDescent="0.25">
      <c r="A13" s="4" t="s">
        <v>3</v>
      </c>
      <c r="B13" s="4">
        <v>1.1804470842857142</v>
      </c>
      <c r="C13" s="4"/>
      <c r="D13" s="4">
        <v>3.0677186419200018</v>
      </c>
      <c r="E13" s="4">
        <v>1.01519275E-2</v>
      </c>
      <c r="F13" s="4">
        <v>2.7814400000000003E-2</v>
      </c>
      <c r="H13" s="7"/>
      <c r="I13" s="7">
        <v>0.39978355968000012</v>
      </c>
      <c r="J13" s="7">
        <v>0.98609797247999997</v>
      </c>
      <c r="K13" s="7"/>
      <c r="L13" s="7"/>
      <c r="M13" s="5">
        <f t="shared" si="0"/>
        <v>5.6720135858657157</v>
      </c>
    </row>
    <row r="14" spans="1:15" x14ac:dyDescent="0.25">
      <c r="A14" s="4" t="s">
        <v>20</v>
      </c>
      <c r="B14" s="7">
        <v>17.208238224285715</v>
      </c>
      <c r="C14" s="4">
        <v>9.6452999999999997E-2</v>
      </c>
      <c r="D14" s="4">
        <v>0.76692966048000011</v>
      </c>
      <c r="E14" s="4">
        <v>2.5379818749999995E-3</v>
      </c>
      <c r="F14" s="4">
        <v>6.9535999999999982E-3</v>
      </c>
      <c r="G14" s="4"/>
      <c r="H14" s="7"/>
      <c r="I14" s="7"/>
      <c r="J14" s="7">
        <v>0.24374305312000027</v>
      </c>
      <c r="K14" s="7"/>
      <c r="L14" s="7"/>
      <c r="M14" s="5">
        <f t="shared" si="0"/>
        <v>18.324855519760714</v>
      </c>
    </row>
    <row r="15" spans="1:15" x14ac:dyDescent="0.25">
      <c r="B15" s="5">
        <f t="shared" ref="B15:L15" si="1">SUM(B6:B14)</f>
        <v>18.388685308571429</v>
      </c>
      <c r="C15" s="5">
        <f t="shared" si="1"/>
        <v>9.6452999999999997E-2</v>
      </c>
      <c r="D15" s="5">
        <f t="shared" si="1"/>
        <v>3.834648302400002</v>
      </c>
      <c r="E15" s="5">
        <f t="shared" si="1"/>
        <v>1.2689909374999999E-2</v>
      </c>
      <c r="F15" s="5">
        <f t="shared" si="1"/>
        <v>3.4768E-2</v>
      </c>
      <c r="G15" s="5">
        <f t="shared" si="1"/>
        <v>1.5310414496000004</v>
      </c>
      <c r="H15" s="8">
        <f t="shared" si="1"/>
        <v>5.6211765918367345</v>
      </c>
      <c r="I15" s="5">
        <f t="shared" si="1"/>
        <v>0.39978355968000012</v>
      </c>
      <c r="J15" s="5">
        <f t="shared" si="1"/>
        <v>1.2298410256000003</v>
      </c>
      <c r="K15" s="5">
        <f>SUM(K6:K14)</f>
        <v>41.37017430109745</v>
      </c>
      <c r="L15" s="5">
        <f t="shared" si="1"/>
        <v>0</v>
      </c>
      <c r="M15" s="5">
        <f t="shared" si="0"/>
        <v>72.51926144816062</v>
      </c>
    </row>
    <row r="16" spans="1:15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8" spans="1:13" ht="39.75" customHeight="1" x14ac:dyDescent="0.25">
      <c r="A18" s="2" t="s">
        <v>10</v>
      </c>
      <c r="B18" s="3" t="s">
        <v>13</v>
      </c>
      <c r="C18" s="3" t="s">
        <v>0</v>
      </c>
      <c r="D18" s="3" t="s">
        <v>1</v>
      </c>
      <c r="E18" s="3" t="s">
        <v>14</v>
      </c>
      <c r="F18" s="3" t="s">
        <v>15</v>
      </c>
      <c r="G18" s="3" t="s">
        <v>16</v>
      </c>
      <c r="H18" s="3" t="s">
        <v>21</v>
      </c>
      <c r="I18" s="3" t="s">
        <v>12</v>
      </c>
      <c r="J18" s="3" t="s">
        <v>22</v>
      </c>
      <c r="K18" s="3" t="s">
        <v>4</v>
      </c>
      <c r="L18" s="3" t="s">
        <v>17</v>
      </c>
      <c r="M18" s="3" t="s">
        <v>11</v>
      </c>
    </row>
    <row r="19" spans="1:13" x14ac:dyDescent="0.25">
      <c r="A19" s="4" t="s">
        <v>5</v>
      </c>
      <c r="B19" s="4"/>
      <c r="C19" s="4">
        <v>9.6452999999999997E-2</v>
      </c>
      <c r="D19" s="4">
        <v>3.834648302400002</v>
      </c>
      <c r="E19" s="4">
        <v>1.2689909374999999E-2</v>
      </c>
      <c r="F19" s="4"/>
      <c r="G19" s="4">
        <v>1.5310414496000002</v>
      </c>
      <c r="H19" s="4">
        <v>5.6211765918367345</v>
      </c>
      <c r="I19" s="4"/>
      <c r="J19" s="4">
        <v>8.68848336000001E-2</v>
      </c>
      <c r="K19" s="4"/>
      <c r="L19" s="4">
        <v>15.733418519999999</v>
      </c>
      <c r="M19" s="5">
        <f t="shared" ref="M19:M28" si="2">SUM(B19:L19)</f>
        <v>26.916312606811736</v>
      </c>
    </row>
    <row r="20" spans="1:13" x14ac:dyDescent="0.25">
      <c r="A20" s="4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>
        <f t="shared" si="2"/>
        <v>0</v>
      </c>
    </row>
    <row r="21" spans="1:13" x14ac:dyDescent="0.25">
      <c r="A21" s="4" t="s">
        <v>7</v>
      </c>
      <c r="B21" s="4">
        <v>14.453861694285713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5">
        <f t="shared" si="2"/>
        <v>14.453861694285713</v>
      </c>
    </row>
    <row r="22" spans="1:13" x14ac:dyDescent="0.25">
      <c r="A22" s="4" t="s">
        <v>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>
        <f t="shared" si="2"/>
        <v>0</v>
      </c>
    </row>
    <row r="23" spans="1:13" x14ac:dyDescent="0.25">
      <c r="A23" s="4" t="s">
        <v>18</v>
      </c>
      <c r="B23" s="4"/>
      <c r="C23" s="4"/>
      <c r="D23" s="4"/>
      <c r="E23" s="4"/>
      <c r="F23" s="4">
        <v>3.4768E-2</v>
      </c>
      <c r="G23" s="4"/>
      <c r="H23" s="4"/>
      <c r="I23" s="4"/>
      <c r="J23" s="4">
        <v>1.1429561920000002</v>
      </c>
      <c r="K23" s="4"/>
      <c r="L23" s="4"/>
      <c r="M23" s="5">
        <f t="shared" si="2"/>
        <v>1.1777241920000001</v>
      </c>
    </row>
    <row r="24" spans="1:13" x14ac:dyDescent="0.25">
      <c r="A24" s="4" t="s">
        <v>19</v>
      </c>
      <c r="B24" s="4">
        <v>3.934823614285714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5">
        <f t="shared" si="2"/>
        <v>3.934823614285714</v>
      </c>
    </row>
    <row r="25" spans="1:13" x14ac:dyDescent="0.25">
      <c r="A25" s="4" t="s">
        <v>2</v>
      </c>
      <c r="B25" s="4"/>
      <c r="C25" s="4"/>
      <c r="D25" s="4"/>
      <c r="E25" s="4"/>
      <c r="F25" s="4"/>
      <c r="G25" s="4"/>
      <c r="H25" s="4"/>
      <c r="I25" s="4"/>
      <c r="J25" s="4"/>
      <c r="K25" s="4">
        <f>+M12</f>
        <v>2.0396702351510205</v>
      </c>
      <c r="L25" s="4"/>
      <c r="M25" s="5">
        <f t="shared" si="2"/>
        <v>2.0396702351510205</v>
      </c>
    </row>
    <row r="26" spans="1:13" x14ac:dyDescent="0.25">
      <c r="A26" s="4" t="s">
        <v>3</v>
      </c>
      <c r="B26" s="4"/>
      <c r="C26" s="4"/>
      <c r="D26" s="4"/>
      <c r="E26" s="4"/>
      <c r="F26" s="4"/>
      <c r="G26" s="4"/>
      <c r="H26" s="4"/>
      <c r="I26" s="4">
        <v>0.39978355968000012</v>
      </c>
      <c r="J26" s="4"/>
      <c r="K26" s="4">
        <v>5.2722300261857153</v>
      </c>
      <c r="L26" s="4"/>
      <c r="M26" s="5">
        <f t="shared" si="2"/>
        <v>5.6720135858657157</v>
      </c>
    </row>
    <row r="27" spans="1:13" x14ac:dyDescent="0.25">
      <c r="A27" s="4" t="s">
        <v>20</v>
      </c>
      <c r="B27" s="4"/>
      <c r="C27" s="4"/>
      <c r="D27" s="4"/>
      <c r="E27" s="4"/>
      <c r="F27" s="4"/>
      <c r="G27" s="4"/>
      <c r="H27" s="4"/>
      <c r="I27" s="4"/>
      <c r="J27" s="4"/>
      <c r="K27" s="4">
        <f>+M14</f>
        <v>18.324855519760714</v>
      </c>
      <c r="L27" s="4"/>
      <c r="M27" s="5">
        <f t="shared" si="2"/>
        <v>18.324855519760714</v>
      </c>
    </row>
    <row r="28" spans="1:13" x14ac:dyDescent="0.25">
      <c r="B28" s="5">
        <f t="shared" ref="B28:L28" si="3">SUM(B19:B27)</f>
        <v>18.388685308571429</v>
      </c>
      <c r="C28" s="5">
        <f t="shared" si="3"/>
        <v>9.6452999999999997E-2</v>
      </c>
      <c r="D28" s="5">
        <f t="shared" si="3"/>
        <v>3.834648302400002</v>
      </c>
      <c r="E28" s="5">
        <f t="shared" si="3"/>
        <v>1.2689909374999999E-2</v>
      </c>
      <c r="F28" s="5">
        <f t="shared" si="3"/>
        <v>3.4768E-2</v>
      </c>
      <c r="G28" s="5">
        <f>SUM(G19:G27)</f>
        <v>1.5310414496000002</v>
      </c>
      <c r="H28" s="8">
        <f t="shared" si="3"/>
        <v>5.6211765918367345</v>
      </c>
      <c r="I28" s="5">
        <f t="shared" si="3"/>
        <v>0.39978355968000012</v>
      </c>
      <c r="J28" s="5">
        <f t="shared" si="3"/>
        <v>1.2298410256000003</v>
      </c>
      <c r="K28" s="5">
        <f>SUM(K19:K27)</f>
        <v>25.636755781097449</v>
      </c>
      <c r="L28" s="5">
        <f t="shared" si="3"/>
        <v>15.733418519999999</v>
      </c>
      <c r="M28" s="5">
        <f t="shared" si="2"/>
        <v>72.519261448160606</v>
      </c>
    </row>
  </sheetData>
  <mergeCells count="2">
    <mergeCell ref="A1:O1"/>
    <mergeCell ref="A2:O2"/>
  </mergeCells>
  <pageMargins left="0.7" right="0.7" top="0.75" bottom="0.75" header="0.3" footer="0.3"/>
  <pageSetup scale="74" orientation="landscape" horizontalDpi="4294967292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abSelected="1" workbookViewId="0">
      <selection activeCell="C13" sqref="C13"/>
    </sheetView>
  </sheetViews>
  <sheetFormatPr baseColWidth="10" defaultColWidth="9.140625" defaultRowHeight="15" x14ac:dyDescent="0.25"/>
  <cols>
    <col min="1" max="1" width="52.7109375" style="28" customWidth="1"/>
    <col min="2" max="3" width="13.7109375" style="28" customWidth="1"/>
    <col min="4" max="4" width="11.140625" style="28" customWidth="1"/>
    <col min="5" max="5" width="12" style="28" customWidth="1"/>
    <col min="6" max="6" width="10.7109375" style="28" customWidth="1"/>
    <col min="7" max="7" width="11.85546875" style="28" customWidth="1"/>
    <col min="8" max="8" width="8.42578125" style="28" customWidth="1"/>
    <col min="9" max="9" width="13.42578125" style="28" customWidth="1"/>
    <col min="10" max="10" width="10" style="28" customWidth="1"/>
    <col min="11" max="11" width="15.7109375" style="28" customWidth="1"/>
    <col min="12" max="12" width="14.140625" style="28" customWidth="1"/>
    <col min="13" max="16" width="11.85546875" style="28" customWidth="1"/>
    <col min="17" max="17" width="9.42578125" style="28" customWidth="1"/>
    <col min="18" max="18" width="9" style="28" customWidth="1"/>
    <col min="19" max="19" width="8.42578125" style="28" customWidth="1"/>
    <col min="20" max="20" width="9.28515625" style="28" customWidth="1"/>
    <col min="21" max="21" width="10.42578125" style="28" customWidth="1"/>
    <col min="22" max="22" width="9.42578125" style="28" customWidth="1"/>
    <col min="23" max="23" width="8.42578125" style="28" customWidth="1"/>
    <col min="24" max="24" width="8" style="28" customWidth="1"/>
    <col min="25" max="26" width="8.42578125" style="28" customWidth="1"/>
    <col min="27" max="27" width="7" style="28" customWidth="1"/>
    <col min="28" max="16384" width="9.140625" style="28"/>
  </cols>
  <sheetData>
    <row r="1" spans="1:24" s="11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24" s="11" customFormat="1" ht="18.75" x14ac:dyDescent="0.3">
      <c r="A2" s="211" t="s">
        <v>148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24" s="11" customFormat="1" ht="18.75" x14ac:dyDescent="0.3">
      <c r="A3" s="25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4" ht="14.25" customHeight="1" x14ac:dyDescent="0.25">
      <c r="A5" s="217"/>
      <c r="B5" s="218" t="s">
        <v>89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20"/>
      <c r="O5" s="213" t="s">
        <v>90</v>
      </c>
      <c r="P5" s="213" t="s">
        <v>91</v>
      </c>
      <c r="Q5" s="214" t="s">
        <v>92</v>
      </c>
      <c r="R5" s="215"/>
      <c r="S5" s="215"/>
      <c r="T5" s="216" t="s">
        <v>93</v>
      </c>
      <c r="U5" s="212" t="s">
        <v>94</v>
      </c>
      <c r="V5" s="212"/>
      <c r="W5" s="213" t="s">
        <v>95</v>
      </c>
      <c r="X5" s="213" t="s">
        <v>32</v>
      </c>
    </row>
    <row r="6" spans="1:24" ht="12" customHeight="1" x14ac:dyDescent="0.25">
      <c r="A6" s="217"/>
      <c r="B6" s="221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3"/>
      <c r="O6" s="213"/>
      <c r="P6" s="213"/>
      <c r="Q6" s="214"/>
      <c r="R6" s="215"/>
      <c r="S6" s="215"/>
      <c r="T6" s="216"/>
      <c r="U6" s="213" t="s">
        <v>96</v>
      </c>
      <c r="V6" s="213" t="s">
        <v>97</v>
      </c>
      <c r="W6" s="213"/>
      <c r="X6" s="213"/>
    </row>
    <row r="7" spans="1:24" ht="60" customHeight="1" x14ac:dyDescent="0.25">
      <c r="A7" s="217"/>
      <c r="B7" s="91" t="s">
        <v>98</v>
      </c>
      <c r="C7" s="91" t="s">
        <v>99</v>
      </c>
      <c r="D7" s="91" t="s">
        <v>100</v>
      </c>
      <c r="E7" s="92" t="s">
        <v>101</v>
      </c>
      <c r="F7" s="92" t="s">
        <v>102</v>
      </c>
      <c r="G7" s="91" t="s">
        <v>103</v>
      </c>
      <c r="H7" s="91" t="s">
        <v>104</v>
      </c>
      <c r="I7" s="91" t="s">
        <v>105</v>
      </c>
      <c r="J7" s="91" t="s">
        <v>106</v>
      </c>
      <c r="K7" s="91" t="s">
        <v>107</v>
      </c>
      <c r="L7" s="91" t="s">
        <v>108</v>
      </c>
      <c r="M7" s="91" t="s">
        <v>109</v>
      </c>
      <c r="N7" s="91" t="s">
        <v>110</v>
      </c>
      <c r="O7" s="213"/>
      <c r="P7" s="213"/>
      <c r="Q7" s="93" t="s">
        <v>111</v>
      </c>
      <c r="R7" s="94" t="s">
        <v>112</v>
      </c>
      <c r="S7" s="95" t="s">
        <v>113</v>
      </c>
      <c r="T7" s="216"/>
      <c r="U7" s="213"/>
      <c r="V7" s="213"/>
      <c r="W7" s="213"/>
      <c r="X7" s="213"/>
    </row>
    <row r="8" spans="1:24" ht="27" customHeight="1" x14ac:dyDescent="0.25">
      <c r="A8" s="217"/>
      <c r="B8" s="96" t="s">
        <v>114</v>
      </c>
      <c r="C8" s="97" t="s">
        <v>115</v>
      </c>
      <c r="D8" s="97" t="s">
        <v>116</v>
      </c>
      <c r="E8" s="92">
        <v>35</v>
      </c>
      <c r="F8" s="92">
        <v>35</v>
      </c>
      <c r="G8" s="92">
        <v>36</v>
      </c>
      <c r="H8" s="92"/>
      <c r="I8" s="98" t="s">
        <v>117</v>
      </c>
      <c r="J8" s="99" t="s">
        <v>118</v>
      </c>
      <c r="K8" s="99" t="s">
        <v>119</v>
      </c>
      <c r="L8" s="99" t="s">
        <v>119</v>
      </c>
      <c r="M8" s="99" t="s">
        <v>120</v>
      </c>
      <c r="N8" s="92">
        <v>37</v>
      </c>
      <c r="O8" s="213"/>
      <c r="P8" s="213"/>
      <c r="Q8" s="100"/>
      <c r="R8" s="100"/>
      <c r="S8" s="101"/>
      <c r="T8" s="102"/>
      <c r="U8" s="103"/>
      <c r="V8" s="103"/>
      <c r="W8" s="103"/>
      <c r="X8" s="103"/>
    </row>
    <row r="9" spans="1:24" ht="11.25" customHeight="1" x14ac:dyDescent="0.25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6"/>
      <c r="V9" s="106"/>
      <c r="W9" s="106"/>
      <c r="X9" s="105"/>
    </row>
    <row r="10" spans="1:24" ht="11.25" customHeight="1" x14ac:dyDescent="0.25">
      <c r="A10" s="107" t="s">
        <v>121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  <c r="V10" s="109"/>
      <c r="W10" s="109"/>
      <c r="X10" s="109"/>
    </row>
    <row r="11" spans="1:24" s="112" customFormat="1" ht="11.25" customHeight="1" x14ac:dyDescent="0.25">
      <c r="A11" s="110" t="s">
        <v>122</v>
      </c>
      <c r="B11" s="105"/>
      <c r="C11" s="105"/>
      <c r="D11" s="105"/>
      <c r="E11" s="105"/>
      <c r="F11" s="105"/>
      <c r="G11" s="105">
        <v>428.81814800000001</v>
      </c>
      <c r="H11" s="105"/>
      <c r="I11" s="105"/>
      <c r="J11" s="105"/>
      <c r="K11" s="105"/>
      <c r="L11" s="105"/>
      <c r="M11" s="105"/>
      <c r="N11" s="105"/>
      <c r="O11" s="105"/>
      <c r="P11" s="105">
        <f>SUM(B11:N11)</f>
        <v>428.81814800000001</v>
      </c>
      <c r="Q11" s="105"/>
      <c r="R11" s="105"/>
      <c r="S11" s="105"/>
      <c r="T11" s="105"/>
      <c r="U11" s="111"/>
      <c r="V11" s="111"/>
      <c r="W11" s="111"/>
      <c r="X11" s="105">
        <f>+P11+S11+U11+V11+W11</f>
        <v>428.81814800000001</v>
      </c>
    </row>
    <row r="12" spans="1:24" s="112" customFormat="1" ht="11.25" customHeight="1" x14ac:dyDescent="0.25">
      <c r="A12" s="113" t="s">
        <v>123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>
        <f t="shared" ref="P12:P35" si="0">SUM(B12:N12)</f>
        <v>0</v>
      </c>
      <c r="Q12" s="114"/>
      <c r="R12" s="114"/>
      <c r="S12" s="114"/>
      <c r="T12" s="114"/>
      <c r="U12" s="111"/>
      <c r="V12" s="111"/>
      <c r="W12" s="111"/>
      <c r="X12" s="114">
        <f t="shared" ref="X12:X35" si="1">+P12+S12+U12+V12+W12</f>
        <v>0</v>
      </c>
    </row>
    <row r="13" spans="1:24" s="112" customFormat="1" ht="11.25" customHeight="1" x14ac:dyDescent="0.25">
      <c r="A13" s="110" t="s">
        <v>124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>
        <f t="shared" si="0"/>
        <v>0</v>
      </c>
      <c r="Q13" s="105"/>
      <c r="R13" s="105"/>
      <c r="S13" s="105"/>
      <c r="T13" s="105"/>
      <c r="U13" s="111"/>
      <c r="V13" s="111"/>
      <c r="W13" s="111"/>
      <c r="X13" s="105">
        <f t="shared" si="1"/>
        <v>0</v>
      </c>
    </row>
    <row r="14" spans="1:24" s="112" customFormat="1" ht="11.25" customHeight="1" x14ac:dyDescent="0.25">
      <c r="A14" s="107" t="s">
        <v>125</v>
      </c>
      <c r="B14" s="115">
        <v>84349.879762195909</v>
      </c>
      <c r="C14" s="115"/>
      <c r="D14" s="115"/>
      <c r="E14" s="115"/>
      <c r="F14" s="115"/>
      <c r="G14" s="115">
        <v>428.81814800000001</v>
      </c>
      <c r="H14" s="115">
        <v>50</v>
      </c>
      <c r="I14" s="115"/>
      <c r="J14" s="115">
        <v>1860</v>
      </c>
      <c r="K14" s="115"/>
      <c r="L14" s="115"/>
      <c r="M14" s="115"/>
      <c r="N14" s="115"/>
      <c r="O14" s="115"/>
      <c r="P14" s="116">
        <f t="shared" si="0"/>
        <v>86688.697910195915</v>
      </c>
      <c r="Q14" s="115"/>
      <c r="R14" s="115"/>
      <c r="S14" s="115"/>
      <c r="T14" s="115"/>
      <c r="U14" s="115"/>
      <c r="V14" s="115"/>
      <c r="W14" s="115"/>
      <c r="X14" s="115">
        <f t="shared" si="1"/>
        <v>86688.697910195915</v>
      </c>
    </row>
    <row r="15" spans="1:24" s="112" customFormat="1" ht="11.25" customHeight="1" x14ac:dyDescent="0.25">
      <c r="A15" s="117" t="s">
        <v>126</v>
      </c>
      <c r="B15" s="118">
        <f>+B19+B18+B17+B16</f>
        <v>40550</v>
      </c>
      <c r="C15" s="118"/>
      <c r="D15" s="118"/>
      <c r="E15" s="118"/>
      <c r="F15" s="118"/>
      <c r="G15" s="118">
        <f t="shared" ref="G15:J15" si="2">+G19+G18+G17+G16</f>
        <v>164.07050371231603</v>
      </c>
      <c r="H15" s="118"/>
      <c r="I15" s="118"/>
      <c r="J15" s="118">
        <f t="shared" si="2"/>
        <v>718</v>
      </c>
      <c r="K15" s="118"/>
      <c r="L15" s="118"/>
      <c r="M15" s="118"/>
      <c r="N15" s="118"/>
      <c r="O15" s="118"/>
      <c r="P15" s="118">
        <f t="shared" si="0"/>
        <v>41432.070503712319</v>
      </c>
      <c r="Q15" s="118"/>
      <c r="R15" s="118"/>
      <c r="S15" s="118"/>
      <c r="T15" s="119"/>
      <c r="U15" s="118"/>
      <c r="V15" s="118"/>
      <c r="W15" s="119"/>
      <c r="X15" s="118">
        <f t="shared" si="1"/>
        <v>41432.070503712319</v>
      </c>
    </row>
    <row r="16" spans="1:24" s="112" customFormat="1" ht="11.25" customHeight="1" x14ac:dyDescent="0.25">
      <c r="A16" s="113" t="s">
        <v>122</v>
      </c>
      <c r="B16" s="114"/>
      <c r="C16" s="114"/>
      <c r="D16" s="114"/>
      <c r="E16" s="114"/>
      <c r="F16" s="114"/>
      <c r="G16" s="114"/>
      <c r="H16" s="114"/>
      <c r="I16" s="114"/>
      <c r="J16" s="114">
        <f>34+24</f>
        <v>58</v>
      </c>
      <c r="K16" s="114"/>
      <c r="L16" s="114"/>
      <c r="M16" s="114"/>
      <c r="N16" s="114"/>
      <c r="O16" s="114"/>
      <c r="P16" s="114">
        <f t="shared" si="0"/>
        <v>58</v>
      </c>
      <c r="Q16" s="114"/>
      <c r="R16" s="114"/>
      <c r="S16" s="114"/>
      <c r="T16" s="111"/>
      <c r="U16" s="114">
        <v>371</v>
      </c>
      <c r="V16" s="114"/>
      <c r="W16" s="111"/>
      <c r="X16" s="114">
        <f t="shared" si="1"/>
        <v>429</v>
      </c>
    </row>
    <row r="17" spans="1:24" s="112" customFormat="1" ht="11.25" customHeight="1" x14ac:dyDescent="0.25">
      <c r="A17" s="120" t="s">
        <v>127</v>
      </c>
      <c r="B17" s="105">
        <v>50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>
        <f t="shared" si="0"/>
        <v>50</v>
      </c>
      <c r="Q17" s="105"/>
      <c r="R17" s="105"/>
      <c r="S17" s="105"/>
      <c r="T17" s="111"/>
      <c r="U17" s="105"/>
      <c r="V17" s="105"/>
      <c r="W17" s="111"/>
      <c r="X17" s="105">
        <f t="shared" si="1"/>
        <v>50</v>
      </c>
    </row>
    <row r="18" spans="1:24" s="112" customFormat="1" ht="11.25" customHeight="1" x14ac:dyDescent="0.25">
      <c r="A18" s="113" t="s">
        <v>123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14">
        <f t="shared" si="0"/>
        <v>0</v>
      </c>
      <c r="Q18" s="108"/>
      <c r="R18" s="108"/>
      <c r="S18" s="108"/>
      <c r="T18" s="111"/>
      <c r="U18" s="114"/>
      <c r="V18" s="114"/>
      <c r="W18" s="111"/>
      <c r="X18" s="108">
        <f t="shared" si="1"/>
        <v>0</v>
      </c>
    </row>
    <row r="19" spans="1:24" s="112" customFormat="1" ht="11.25" customHeight="1" x14ac:dyDescent="0.25">
      <c r="A19" s="110" t="s">
        <v>124</v>
      </c>
      <c r="B19" s="105">
        <v>40500</v>
      </c>
      <c r="C19" s="105"/>
      <c r="D19" s="105"/>
      <c r="E19" s="105"/>
      <c r="F19" s="105"/>
      <c r="G19" s="105">
        <v>164.07050371231603</v>
      </c>
      <c r="H19" s="105"/>
      <c r="I19" s="105"/>
      <c r="J19" s="105">
        <v>660</v>
      </c>
      <c r="K19" s="105"/>
      <c r="L19" s="105"/>
      <c r="M19" s="105"/>
      <c r="N19" s="105"/>
      <c r="O19" s="105"/>
      <c r="P19" s="105">
        <f t="shared" si="0"/>
        <v>41324.070503712319</v>
      </c>
      <c r="Q19" s="105"/>
      <c r="R19" s="105"/>
      <c r="S19" s="105"/>
      <c r="T19" s="111"/>
      <c r="U19" s="105"/>
      <c r="V19" s="105"/>
      <c r="W19" s="111"/>
      <c r="X19" s="105">
        <f t="shared" si="1"/>
        <v>41324.070503712319</v>
      </c>
    </row>
    <row r="20" spans="1:24" s="112" customFormat="1" ht="11.25" customHeight="1" x14ac:dyDescent="0.25">
      <c r="A20" s="107" t="s">
        <v>128</v>
      </c>
      <c r="B20" s="116">
        <f>+B14-B15</f>
        <v>43799.879762195909</v>
      </c>
      <c r="C20" s="116"/>
      <c r="D20" s="116"/>
      <c r="E20" s="116"/>
      <c r="F20" s="116"/>
      <c r="G20" s="116">
        <f t="shared" ref="G20:J20" si="3">+G14-G15</f>
        <v>264.74764428768401</v>
      </c>
      <c r="H20" s="116">
        <f t="shared" si="3"/>
        <v>50</v>
      </c>
      <c r="I20" s="116"/>
      <c r="J20" s="116">
        <f t="shared" si="3"/>
        <v>1142</v>
      </c>
      <c r="K20" s="116"/>
      <c r="L20" s="116"/>
      <c r="M20" s="116"/>
      <c r="N20" s="116"/>
      <c r="O20" s="116"/>
      <c r="P20" s="116">
        <f t="shared" si="0"/>
        <v>45256.627406483596</v>
      </c>
      <c r="Q20" s="116"/>
      <c r="R20" s="116"/>
      <c r="S20" s="116"/>
      <c r="T20" s="119"/>
      <c r="U20" s="119"/>
      <c r="V20" s="119"/>
      <c r="W20" s="119"/>
      <c r="X20" s="116">
        <f t="shared" si="1"/>
        <v>45256.627406483596</v>
      </c>
    </row>
    <row r="21" spans="1:24" s="112" customFormat="1" ht="11.25" customHeight="1" x14ac:dyDescent="0.25">
      <c r="A21" s="117" t="s">
        <v>129</v>
      </c>
      <c r="B21" s="118">
        <v>3263</v>
      </c>
      <c r="C21" s="118"/>
      <c r="D21" s="118"/>
      <c r="E21" s="118"/>
      <c r="F21" s="118"/>
      <c r="G21" s="118">
        <v>30</v>
      </c>
      <c r="H21" s="118"/>
      <c r="I21" s="118"/>
      <c r="J21" s="118">
        <v>225.72</v>
      </c>
      <c r="K21" s="118"/>
      <c r="L21" s="118"/>
      <c r="M21" s="118"/>
      <c r="N21" s="118"/>
      <c r="O21" s="118"/>
      <c r="P21" s="118">
        <f t="shared" si="0"/>
        <v>3518.72</v>
      </c>
      <c r="Q21" s="118"/>
      <c r="R21" s="118"/>
      <c r="S21" s="118"/>
      <c r="T21" s="119"/>
      <c r="U21" s="119"/>
      <c r="V21" s="119"/>
      <c r="W21" s="119"/>
      <c r="X21" s="118">
        <f t="shared" si="1"/>
        <v>3518.72</v>
      </c>
    </row>
    <row r="22" spans="1:24" s="112" customFormat="1" ht="11.25" customHeight="1" x14ac:dyDescent="0.25">
      <c r="A22" s="107" t="s">
        <v>130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14"/>
      <c r="Q22" s="108"/>
      <c r="R22" s="108"/>
      <c r="S22" s="108"/>
      <c r="T22" s="121"/>
      <c r="U22" s="121"/>
      <c r="V22" s="121"/>
      <c r="W22" s="121"/>
      <c r="X22" s="108"/>
    </row>
    <row r="23" spans="1:24" s="112" customFormat="1" ht="11.25" customHeight="1" x14ac:dyDescent="0.25">
      <c r="A23" s="110" t="s">
        <v>131</v>
      </c>
      <c r="B23" s="122"/>
      <c r="C23" s="122"/>
      <c r="D23" s="122"/>
      <c r="E23" s="122"/>
      <c r="F23" s="122"/>
      <c r="G23" s="122">
        <v>1.1299999999999999</v>
      </c>
      <c r="H23" s="122">
        <v>3.47</v>
      </c>
      <c r="I23" s="122"/>
      <c r="J23" s="105"/>
      <c r="K23" s="105"/>
      <c r="L23" s="105"/>
      <c r="M23" s="105"/>
      <c r="N23" s="105"/>
      <c r="O23" s="105"/>
      <c r="P23" s="122">
        <f t="shared" si="0"/>
        <v>4.5999999999999996</v>
      </c>
      <c r="Q23" s="122">
        <v>14.25</v>
      </c>
      <c r="R23" s="122"/>
      <c r="S23" s="122">
        <v>14.25</v>
      </c>
      <c r="T23" s="111"/>
      <c r="U23" s="123"/>
      <c r="V23" s="123"/>
      <c r="W23" s="123"/>
      <c r="X23" s="124">
        <f>+P23+S23+U23+V23+W23</f>
        <v>18.850000000000001</v>
      </c>
    </row>
    <row r="24" spans="1:24" s="112" customFormat="1" ht="11.25" customHeight="1" x14ac:dyDescent="0.25">
      <c r="A24" s="113" t="s">
        <v>132</v>
      </c>
      <c r="B24" s="125">
        <v>4.0999999999999996</v>
      </c>
      <c r="C24" s="125"/>
      <c r="D24" s="125"/>
      <c r="E24" s="125"/>
      <c r="F24" s="125"/>
      <c r="G24" s="125">
        <v>0.34</v>
      </c>
      <c r="H24" s="125">
        <v>1</v>
      </c>
      <c r="I24" s="125"/>
      <c r="J24" s="125">
        <v>0.03</v>
      </c>
      <c r="K24" s="114"/>
      <c r="L24" s="114"/>
      <c r="M24" s="114"/>
      <c r="N24" s="114"/>
      <c r="O24" s="114"/>
      <c r="P24" s="125">
        <f t="shared" si="0"/>
        <v>5.47</v>
      </c>
      <c r="Q24" s="125"/>
      <c r="R24" s="125"/>
      <c r="S24" s="125"/>
      <c r="T24" s="111"/>
      <c r="U24" s="126">
        <v>0.98</v>
      </c>
      <c r="V24" s="123"/>
      <c r="W24" s="123"/>
      <c r="X24" s="126">
        <f t="shared" si="1"/>
        <v>6.4499999999999993</v>
      </c>
    </row>
    <row r="25" spans="1:24" s="112" customFormat="1" ht="11.25" customHeight="1" x14ac:dyDescent="0.25">
      <c r="A25" s="104"/>
      <c r="B25" s="122"/>
      <c r="C25" s="122"/>
      <c r="D25" s="122"/>
      <c r="E25" s="122"/>
      <c r="F25" s="122"/>
      <c r="G25" s="122"/>
      <c r="H25" s="122"/>
      <c r="I25" s="122"/>
      <c r="J25" s="122"/>
      <c r="K25" s="105"/>
      <c r="L25" s="105"/>
      <c r="M25" s="105"/>
      <c r="N25" s="105"/>
      <c r="O25" s="105"/>
      <c r="P25" s="122"/>
      <c r="Q25" s="122"/>
      <c r="R25" s="122"/>
      <c r="S25" s="122"/>
      <c r="T25" s="111"/>
      <c r="U25" s="124"/>
      <c r="V25" s="123"/>
      <c r="W25" s="123"/>
      <c r="X25" s="124"/>
    </row>
    <row r="26" spans="1:24" s="112" customFormat="1" ht="11.25" customHeight="1" x14ac:dyDescent="0.25">
      <c r="A26" s="107" t="s">
        <v>133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15"/>
      <c r="L26" s="115"/>
      <c r="M26" s="115"/>
      <c r="N26" s="115"/>
      <c r="O26" s="115"/>
      <c r="P26" s="128"/>
      <c r="Q26" s="127"/>
      <c r="R26" s="127"/>
      <c r="S26" s="127"/>
      <c r="T26" s="115"/>
      <c r="U26" s="129"/>
      <c r="V26" s="129"/>
      <c r="W26" s="129"/>
      <c r="X26" s="129">
        <f t="shared" si="1"/>
        <v>0</v>
      </c>
    </row>
    <row r="27" spans="1:24" s="112" customFormat="1" ht="11.25" customHeight="1" x14ac:dyDescent="0.25">
      <c r="A27" s="110" t="s">
        <v>134</v>
      </c>
      <c r="B27" s="122">
        <v>17.03</v>
      </c>
      <c r="C27" s="122"/>
      <c r="D27" s="122"/>
      <c r="E27" s="122"/>
      <c r="F27" s="122"/>
      <c r="G27" s="122">
        <v>1.47</v>
      </c>
      <c r="H27" s="122">
        <v>4.96</v>
      </c>
      <c r="I27" s="122"/>
      <c r="J27" s="122">
        <v>0.03</v>
      </c>
      <c r="K27" s="105"/>
      <c r="L27" s="105"/>
      <c r="M27" s="105"/>
      <c r="N27" s="105"/>
      <c r="O27" s="105"/>
      <c r="P27" s="122">
        <f t="shared" si="0"/>
        <v>23.490000000000002</v>
      </c>
      <c r="Q27" s="122"/>
      <c r="R27" s="122"/>
      <c r="S27" s="122">
        <v>16.09</v>
      </c>
      <c r="T27" s="111"/>
      <c r="U27" s="130"/>
      <c r="V27" s="123"/>
      <c r="W27" s="123"/>
      <c r="X27" s="124">
        <f t="shared" si="1"/>
        <v>39.58</v>
      </c>
    </row>
    <row r="28" spans="1:24" s="112" customFormat="1" ht="11.25" customHeight="1" x14ac:dyDescent="0.25">
      <c r="A28" s="113" t="s">
        <v>135</v>
      </c>
      <c r="B28" s="125">
        <v>17.03</v>
      </c>
      <c r="C28" s="125"/>
      <c r="D28" s="125"/>
      <c r="E28" s="125"/>
      <c r="F28" s="125"/>
      <c r="G28" s="125"/>
      <c r="H28" s="125"/>
      <c r="I28" s="125"/>
      <c r="J28" s="125">
        <v>0.01</v>
      </c>
      <c r="K28" s="114"/>
      <c r="L28" s="114"/>
      <c r="M28" s="114"/>
      <c r="N28" s="114"/>
      <c r="O28" s="114"/>
      <c r="P28" s="125">
        <f t="shared" si="0"/>
        <v>17.040000000000003</v>
      </c>
      <c r="Q28" s="125"/>
      <c r="R28" s="125">
        <v>1.84</v>
      </c>
      <c r="S28" s="125">
        <v>1.84</v>
      </c>
      <c r="T28" s="111"/>
      <c r="U28" s="131"/>
      <c r="V28" s="123"/>
      <c r="W28" s="123"/>
      <c r="X28" s="126">
        <f t="shared" si="1"/>
        <v>18.880000000000003</v>
      </c>
    </row>
    <row r="29" spans="1:24" s="112" customFormat="1" ht="11.25" customHeight="1" x14ac:dyDescent="0.25">
      <c r="A29" s="110" t="s">
        <v>136</v>
      </c>
      <c r="B29" s="122">
        <v>3.47</v>
      </c>
      <c r="C29" s="122"/>
      <c r="D29" s="122"/>
      <c r="E29" s="122"/>
      <c r="F29" s="122"/>
      <c r="G29" s="122"/>
      <c r="H29" s="122"/>
      <c r="I29" s="122"/>
      <c r="J29" s="122">
        <v>2</v>
      </c>
      <c r="K29" s="105"/>
      <c r="L29" s="105"/>
      <c r="M29" s="105"/>
      <c r="N29" s="105"/>
      <c r="O29" s="105"/>
      <c r="P29" s="122">
        <f t="shared" si="0"/>
        <v>5.4700000000000006</v>
      </c>
      <c r="Q29" s="122"/>
      <c r="R29" s="122"/>
      <c r="S29" s="122"/>
      <c r="T29" s="111"/>
      <c r="U29" s="124">
        <v>1.1100000000000001</v>
      </c>
      <c r="V29" s="123"/>
      <c r="W29" s="123"/>
      <c r="X29" s="124">
        <f t="shared" si="1"/>
        <v>6.580000000000001</v>
      </c>
    </row>
    <row r="30" spans="1:24" s="112" customFormat="1" ht="11.25" customHeight="1" x14ac:dyDescent="0.25">
      <c r="A30" s="107" t="s">
        <v>137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08"/>
      <c r="L30" s="108"/>
      <c r="M30" s="108"/>
      <c r="N30" s="108"/>
      <c r="O30" s="108"/>
      <c r="P30" s="125"/>
      <c r="Q30" s="132"/>
      <c r="R30" s="132"/>
      <c r="S30" s="132"/>
      <c r="T30" s="133"/>
      <c r="U30" s="134"/>
      <c r="V30" s="134"/>
      <c r="W30" s="134"/>
      <c r="X30" s="135"/>
    </row>
    <row r="31" spans="1:24" s="112" customFormat="1" ht="12.75" customHeight="1" x14ac:dyDescent="0.25">
      <c r="A31" s="110" t="s">
        <v>138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05"/>
      <c r="L31" s="105"/>
      <c r="M31" s="105"/>
      <c r="N31" s="105"/>
      <c r="O31" s="105"/>
      <c r="P31" s="122"/>
      <c r="Q31" s="122"/>
      <c r="R31" s="122"/>
      <c r="S31" s="136"/>
      <c r="T31" s="111"/>
      <c r="U31" s="123"/>
      <c r="V31" s="123"/>
      <c r="W31" s="124"/>
      <c r="X31" s="124"/>
    </row>
    <row r="32" spans="1:24" s="112" customFormat="1" ht="13.5" customHeight="1" x14ac:dyDescent="0.25">
      <c r="A32" s="113" t="s">
        <v>139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14"/>
      <c r="L32" s="114"/>
      <c r="M32" s="114"/>
      <c r="N32" s="114"/>
      <c r="O32" s="108"/>
      <c r="P32" s="125"/>
      <c r="Q32" s="132"/>
      <c r="R32" s="132"/>
      <c r="S32" s="136"/>
      <c r="T32" s="111"/>
      <c r="U32" s="123"/>
      <c r="V32" s="123"/>
      <c r="W32" s="135"/>
      <c r="X32" s="135"/>
    </row>
    <row r="33" spans="1:26" s="112" customFormat="1" ht="13.5" customHeight="1" x14ac:dyDescent="0.25">
      <c r="A33" s="117" t="s">
        <v>140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05"/>
      <c r="L33" s="105"/>
      <c r="M33" s="105"/>
      <c r="N33" s="105"/>
      <c r="O33" s="105"/>
      <c r="P33" s="122"/>
      <c r="Q33" s="122"/>
      <c r="R33" s="122"/>
      <c r="S33" s="137"/>
      <c r="T33" s="138"/>
      <c r="U33" s="139"/>
      <c r="V33" s="139"/>
      <c r="W33" s="124"/>
      <c r="X33" s="124"/>
    </row>
    <row r="34" spans="1:26" ht="28.5" customHeight="1" x14ac:dyDescent="0.25">
      <c r="A34" s="107" t="s">
        <v>141</v>
      </c>
      <c r="B34" s="132"/>
      <c r="C34" s="132"/>
      <c r="D34" s="132"/>
      <c r="E34" s="132"/>
      <c r="F34" s="132"/>
      <c r="G34" s="132">
        <v>0</v>
      </c>
      <c r="H34" s="132"/>
      <c r="I34" s="132"/>
      <c r="J34" s="132"/>
      <c r="K34" s="108"/>
      <c r="L34" s="108"/>
      <c r="M34" s="108"/>
      <c r="N34" s="108"/>
      <c r="O34" s="108"/>
      <c r="P34" s="125"/>
      <c r="Q34" s="132"/>
      <c r="R34" s="132"/>
      <c r="S34" s="137"/>
      <c r="T34" s="138"/>
      <c r="U34" s="139"/>
      <c r="V34" s="139"/>
      <c r="W34" s="135"/>
      <c r="X34" s="135"/>
      <c r="Y34" s="112"/>
      <c r="Z34" s="112"/>
    </row>
    <row r="35" spans="1:26" ht="14.25" customHeight="1" x14ac:dyDescent="0.25">
      <c r="A35" s="117" t="s">
        <v>142</v>
      </c>
      <c r="B35" s="140">
        <v>16.39</v>
      </c>
      <c r="C35" s="140"/>
      <c r="D35" s="140"/>
      <c r="E35" s="140"/>
      <c r="F35" s="140"/>
      <c r="G35" s="140">
        <v>0</v>
      </c>
      <c r="H35" s="140"/>
      <c r="I35" s="140"/>
      <c r="J35" s="140">
        <v>9.4915818749999985E-3</v>
      </c>
      <c r="K35" s="118"/>
      <c r="L35" s="118"/>
      <c r="M35" s="118"/>
      <c r="N35" s="118"/>
      <c r="O35" s="118"/>
      <c r="P35" s="140">
        <f t="shared" si="0"/>
        <v>16.399491581875001</v>
      </c>
      <c r="Q35" s="140"/>
      <c r="R35" s="140"/>
      <c r="S35" s="141"/>
      <c r="T35" s="119"/>
      <c r="U35" s="142">
        <v>0.24</v>
      </c>
      <c r="V35" s="143"/>
      <c r="W35" s="143"/>
      <c r="X35" s="144">
        <f t="shared" si="1"/>
        <v>16.639491581874999</v>
      </c>
      <c r="Y35" s="112"/>
    </row>
    <row r="36" spans="1:26" x14ac:dyDescent="0.25">
      <c r="A36" s="113"/>
      <c r="B36" s="114"/>
    </row>
    <row r="37" spans="1:26" x14ac:dyDescent="0.25">
      <c r="A37" s="145" t="s">
        <v>143</v>
      </c>
      <c r="B37" s="145"/>
      <c r="C37" s="145"/>
      <c r="D37" s="145"/>
    </row>
    <row r="38" spans="1:26" x14ac:dyDescent="0.25">
      <c r="A38" s="28" t="s">
        <v>144</v>
      </c>
      <c r="B38" s="146">
        <f>+B14/B29</f>
        <v>24308.322698039166</v>
      </c>
      <c r="C38" s="146"/>
      <c r="D38" s="146"/>
      <c r="E38" s="146"/>
      <c r="F38" s="146"/>
      <c r="G38" s="146">
        <f>+G14/G27</f>
        <v>291.71302585034016</v>
      </c>
      <c r="H38" s="146">
        <f t="shared" ref="H38" si="4">+H14/H27</f>
        <v>10.080645161290322</v>
      </c>
      <c r="I38" s="146"/>
      <c r="J38" s="146">
        <f>+J14/J27</f>
        <v>62000</v>
      </c>
      <c r="K38" s="146"/>
      <c r="L38" s="146"/>
      <c r="M38" s="146"/>
      <c r="N38" s="146"/>
      <c r="O38" s="146"/>
      <c r="P38" s="146">
        <f>+P14/(P27-13.11)</f>
        <v>8351.5123227549029</v>
      </c>
      <c r="Q38" s="146"/>
      <c r="R38" s="146"/>
      <c r="S38" s="146"/>
      <c r="T38" s="146"/>
      <c r="U38" s="146"/>
      <c r="V38" s="146"/>
      <c r="W38" s="146"/>
      <c r="X38" s="146">
        <f t="shared" ref="X38" si="5">+X14/(X27-13.11)</f>
        <v>3274.979142810575</v>
      </c>
    </row>
    <row r="39" spans="1:26" x14ac:dyDescent="0.25">
      <c r="A39" s="147" t="s">
        <v>145</v>
      </c>
      <c r="B39" s="148">
        <f>+B20/B29</f>
        <v>12622.443735503142</v>
      </c>
      <c r="C39" s="146"/>
      <c r="D39" s="146"/>
      <c r="E39" s="146"/>
      <c r="F39" s="146"/>
      <c r="G39" s="146">
        <f>+G20/G27</f>
        <v>180.1004382909415</v>
      </c>
      <c r="H39" s="146">
        <f t="shared" ref="H39:J39" si="6">+H20/H27</f>
        <v>10.080645161290322</v>
      </c>
      <c r="I39" s="146"/>
      <c r="J39" s="146">
        <f t="shared" si="6"/>
        <v>38066.666666666672</v>
      </c>
      <c r="K39" s="146"/>
      <c r="L39" s="146"/>
      <c r="M39" s="146"/>
      <c r="N39" s="146"/>
      <c r="O39" s="146"/>
      <c r="P39" s="146">
        <f>+P20/(P27-13.11)</f>
        <v>4359.9833724936016</v>
      </c>
      <c r="Q39" s="146"/>
      <c r="R39" s="146"/>
      <c r="S39" s="146"/>
      <c r="T39" s="146"/>
      <c r="U39" s="146"/>
      <c r="V39" s="146"/>
      <c r="W39" s="146"/>
      <c r="X39" s="146">
        <f t="shared" ref="X39" si="7">+X20/(X27-13.11)</f>
        <v>1709.732807196207</v>
      </c>
    </row>
    <row r="40" spans="1:26" x14ac:dyDescent="0.25">
      <c r="A40" s="147" t="s">
        <v>146</v>
      </c>
      <c r="B40" s="146">
        <f>+B20/B35</f>
        <v>2672.3538598045093</v>
      </c>
      <c r="C40" s="146"/>
      <c r="D40" s="146"/>
      <c r="E40" s="146"/>
      <c r="F40" s="146"/>
      <c r="G40" s="146"/>
      <c r="H40" s="146"/>
      <c r="I40" s="146"/>
      <c r="J40" s="146">
        <f t="shared" ref="J40" si="8">+J20/J35</f>
        <v>120317.14155128649</v>
      </c>
      <c r="K40" s="146"/>
      <c r="L40" s="146"/>
      <c r="M40" s="146"/>
      <c r="N40" s="146"/>
      <c r="O40" s="146"/>
      <c r="P40" s="146">
        <f>+P20/P35</f>
        <v>2759.6360033808605</v>
      </c>
      <c r="Q40" s="146"/>
      <c r="R40" s="146"/>
      <c r="S40" s="146"/>
      <c r="T40" s="146"/>
      <c r="U40" s="146"/>
      <c r="V40" s="146"/>
      <c r="W40" s="146"/>
      <c r="X40" s="146">
        <f t="shared" ref="X40" si="9">+X20/X35</f>
        <v>2719.8323448644646</v>
      </c>
    </row>
    <row r="41" spans="1:26" x14ac:dyDescent="0.25">
      <c r="A41" s="149" t="s">
        <v>147</v>
      </c>
      <c r="B41" s="146">
        <f>+B21/B29</f>
        <v>940.34582132564833</v>
      </c>
      <c r="C41" s="146"/>
      <c r="D41" s="146"/>
      <c r="E41" s="146"/>
      <c r="F41" s="146"/>
      <c r="G41" s="146">
        <f>+G21/G27</f>
        <v>20.408163265306122</v>
      </c>
      <c r="H41" s="146">
        <f t="shared" ref="H41:J41" si="10">+H21/H27</f>
        <v>0</v>
      </c>
      <c r="I41" s="146"/>
      <c r="J41" s="146">
        <f t="shared" si="10"/>
        <v>7524</v>
      </c>
      <c r="K41" s="146"/>
      <c r="L41" s="146"/>
      <c r="M41" s="146"/>
      <c r="N41" s="146"/>
      <c r="O41" s="146"/>
      <c r="P41" s="146">
        <f>+P21/P27</f>
        <v>149.79650915283096</v>
      </c>
      <c r="Q41" s="146"/>
      <c r="R41" s="146"/>
      <c r="S41" s="146"/>
      <c r="T41" s="146"/>
      <c r="U41" s="146"/>
      <c r="V41" s="146"/>
      <c r="W41" s="146"/>
      <c r="X41" s="146">
        <f t="shared" ref="X41" si="11">+X21/X27</f>
        <v>88.901465386558868</v>
      </c>
    </row>
  </sheetData>
  <mergeCells count="13">
    <mergeCell ref="P5:P8"/>
    <mergeCell ref="Q5:S6"/>
    <mergeCell ref="T5:T7"/>
    <mergeCell ref="A1:O1"/>
    <mergeCell ref="A2:O2"/>
    <mergeCell ref="A5:A8"/>
    <mergeCell ref="B5:N6"/>
    <mergeCell ref="O5:O8"/>
    <mergeCell ref="U5:V5"/>
    <mergeCell ref="W5:W7"/>
    <mergeCell ref="X5:X7"/>
    <mergeCell ref="U6:U7"/>
    <mergeCell ref="V6:V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8"/>
  <sheetViews>
    <sheetView topLeftCell="A37" workbookViewId="0">
      <selection sqref="A1:O1"/>
    </sheetView>
  </sheetViews>
  <sheetFormatPr baseColWidth="10" defaultColWidth="9.140625" defaultRowHeight="15" x14ac:dyDescent="0.25"/>
  <cols>
    <col min="1" max="1" width="33.7109375" style="28" customWidth="1"/>
    <col min="2" max="2" width="14.42578125" style="28" customWidth="1"/>
    <col min="3" max="3" width="9.85546875" style="28" customWidth="1"/>
    <col min="4" max="4" width="11.7109375" style="28" customWidth="1"/>
    <col min="5" max="5" width="11.140625" style="28" customWidth="1"/>
    <col min="6" max="6" width="11.42578125" style="28" customWidth="1"/>
    <col min="7" max="7" width="9.140625" style="28" customWidth="1"/>
    <col min="8" max="8" width="15.140625" style="28" customWidth="1"/>
    <col min="9" max="9" width="14.140625" style="28" customWidth="1"/>
    <col min="10" max="10" width="9.28515625" style="28" customWidth="1"/>
    <col min="11" max="11" width="8.7109375" style="28" customWidth="1"/>
    <col min="12" max="12" width="8.85546875" style="28" customWidth="1"/>
    <col min="13" max="13" width="13.42578125" style="28" customWidth="1"/>
    <col min="14" max="14" width="10.7109375" style="28" customWidth="1"/>
    <col min="15" max="16" width="11.28515625" style="28" customWidth="1"/>
    <col min="17" max="17" width="9.42578125" style="28" customWidth="1"/>
    <col min="18" max="16384" width="9.140625" style="28"/>
  </cols>
  <sheetData>
    <row r="1" spans="1:17" s="11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7" s="11" customFormat="1" ht="18.75" x14ac:dyDescent="0.3">
      <c r="A2" s="211" t="s">
        <v>148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5" spans="1:17" ht="34.5" customHeight="1" x14ac:dyDescent="0.25">
      <c r="A5" s="226"/>
      <c r="B5" s="150" t="s">
        <v>149</v>
      </c>
      <c r="C5" s="151"/>
      <c r="D5" s="151"/>
      <c r="E5" s="151"/>
      <c r="F5" s="151"/>
      <c r="G5" s="151"/>
      <c r="H5" s="151"/>
      <c r="I5" s="152"/>
      <c r="J5" s="224" t="s">
        <v>92</v>
      </c>
      <c r="K5" s="224"/>
      <c r="L5" s="224"/>
      <c r="M5" s="227" t="s">
        <v>93</v>
      </c>
      <c r="N5" s="228" t="s">
        <v>94</v>
      </c>
      <c r="O5" s="228"/>
      <c r="P5" s="224" t="s">
        <v>150</v>
      </c>
      <c r="Q5" s="225" t="s">
        <v>32</v>
      </c>
    </row>
    <row r="6" spans="1:17" ht="28.5" customHeight="1" x14ac:dyDescent="0.25">
      <c r="A6" s="226"/>
      <c r="B6" s="153" t="s">
        <v>151</v>
      </c>
      <c r="C6" s="153" t="s">
        <v>152</v>
      </c>
      <c r="D6" s="153" t="s">
        <v>58</v>
      </c>
      <c r="E6" s="153" t="s">
        <v>153</v>
      </c>
      <c r="F6" s="153" t="s">
        <v>154</v>
      </c>
      <c r="G6" s="153" t="s">
        <v>21</v>
      </c>
      <c r="H6" s="153" t="s">
        <v>155</v>
      </c>
      <c r="I6" s="154" t="s">
        <v>91</v>
      </c>
      <c r="J6" s="153" t="s">
        <v>156</v>
      </c>
      <c r="K6" s="153" t="s">
        <v>157</v>
      </c>
      <c r="L6" s="153" t="s">
        <v>113</v>
      </c>
      <c r="M6" s="227"/>
      <c r="N6" s="153" t="s">
        <v>96</v>
      </c>
      <c r="O6" s="153" t="s">
        <v>97</v>
      </c>
      <c r="P6" s="224"/>
      <c r="Q6" s="225"/>
    </row>
    <row r="7" spans="1:17" ht="14.25" customHeight="1" x14ac:dyDescent="0.25">
      <c r="A7" s="107" t="s">
        <v>121</v>
      </c>
      <c r="B7" s="155"/>
      <c r="C7" s="156"/>
      <c r="D7" s="156"/>
      <c r="E7" s="156"/>
      <c r="F7" s="157"/>
      <c r="G7" s="156"/>
      <c r="H7" s="157"/>
      <c r="I7" s="157"/>
      <c r="J7" s="158"/>
      <c r="K7" s="158"/>
      <c r="L7" s="109"/>
      <c r="M7" s="109"/>
      <c r="N7" s="109"/>
      <c r="O7" s="109"/>
      <c r="P7" s="109"/>
      <c r="Q7" s="109"/>
    </row>
    <row r="8" spans="1:17" s="112" customFormat="1" x14ac:dyDescent="0.25">
      <c r="A8" s="110" t="s">
        <v>122</v>
      </c>
      <c r="B8" s="159"/>
      <c r="C8" s="160"/>
      <c r="D8" s="160"/>
      <c r="E8" s="160">
        <f>+E11</f>
        <v>428.81814800000001</v>
      </c>
      <c r="F8" s="160"/>
      <c r="G8" s="160"/>
      <c r="H8" s="160"/>
      <c r="I8" s="160">
        <f>SUM(B8:H8)</f>
        <v>428.81814800000001</v>
      </c>
      <c r="J8" s="160"/>
      <c r="K8" s="160"/>
      <c r="L8" s="160"/>
      <c r="M8" s="160"/>
      <c r="N8" s="111"/>
      <c r="O8" s="111"/>
      <c r="P8" s="111"/>
      <c r="Q8" s="160">
        <f>+I8+L8+N8+O8+P8</f>
        <v>428.81814800000001</v>
      </c>
    </row>
    <row r="9" spans="1:17" s="112" customFormat="1" ht="24" x14ac:dyDescent="0.25">
      <c r="A9" s="113" t="s">
        <v>123</v>
      </c>
      <c r="B9" s="161"/>
      <c r="C9" s="162"/>
      <c r="D9" s="162"/>
      <c r="E9" s="162"/>
      <c r="F9" s="163"/>
      <c r="G9" s="162"/>
      <c r="H9" s="163"/>
      <c r="I9" s="163"/>
      <c r="J9" s="163"/>
      <c r="K9" s="163"/>
      <c r="L9" s="163"/>
      <c r="M9" s="163"/>
      <c r="N9" s="111"/>
      <c r="O9" s="111"/>
      <c r="P9" s="111"/>
      <c r="Q9" s="163">
        <f t="shared" ref="Q9:Q32" si="0">+I9+L9+N9+O9+P9</f>
        <v>0</v>
      </c>
    </row>
    <row r="10" spans="1:17" s="112" customFormat="1" x14ac:dyDescent="0.25">
      <c r="A10" s="110" t="s">
        <v>124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11"/>
      <c r="O10" s="111"/>
      <c r="P10" s="111"/>
      <c r="Q10" s="160">
        <f t="shared" si="0"/>
        <v>0</v>
      </c>
    </row>
    <row r="11" spans="1:17" s="112" customFormat="1" x14ac:dyDescent="0.25">
      <c r="A11" s="107" t="s">
        <v>125</v>
      </c>
      <c r="B11" s="164">
        <v>73899.879762195909</v>
      </c>
      <c r="C11" s="164">
        <v>4250</v>
      </c>
      <c r="D11" s="164">
        <v>6200</v>
      </c>
      <c r="E11" s="164">
        <v>428.81814800000001</v>
      </c>
      <c r="F11" s="164">
        <v>1860</v>
      </c>
      <c r="G11" s="164">
        <v>50</v>
      </c>
      <c r="H11" s="164">
        <v>0</v>
      </c>
      <c r="I11" s="164">
        <f>SUM(B11:H11)</f>
        <v>86688.697910195915</v>
      </c>
      <c r="J11" s="164"/>
      <c r="K11" s="164"/>
      <c r="L11" s="164"/>
      <c r="M11" s="164"/>
      <c r="N11" s="119"/>
      <c r="O11" s="119"/>
      <c r="P11" s="119"/>
      <c r="Q11" s="164">
        <f t="shared" si="0"/>
        <v>86688.697910195915</v>
      </c>
    </row>
    <row r="12" spans="1:17" s="112" customFormat="1" ht="28.5" customHeight="1" x14ac:dyDescent="0.25">
      <c r="A12" s="117" t="s">
        <v>126</v>
      </c>
      <c r="B12" s="165">
        <f>+B13+B14+B15+B16</f>
        <v>35150</v>
      </c>
      <c r="C12" s="165">
        <f t="shared" ref="C12:F12" si="1">+C13+C14+C15+C16</f>
        <v>1600</v>
      </c>
      <c r="D12" s="165">
        <f t="shared" si="1"/>
        <v>3800</v>
      </c>
      <c r="E12" s="165">
        <f>+E13+E14+E15+E16</f>
        <v>164.07050371231603</v>
      </c>
      <c r="F12" s="165">
        <f t="shared" si="1"/>
        <v>718</v>
      </c>
      <c r="G12" s="165"/>
      <c r="H12" s="165"/>
      <c r="I12" s="165">
        <f>SUM(B12:H12)</f>
        <v>41432.070503712319</v>
      </c>
      <c r="J12" s="165"/>
      <c r="K12" s="165"/>
      <c r="L12" s="165"/>
      <c r="M12" s="165"/>
      <c r="N12" s="165"/>
      <c r="O12" s="165"/>
      <c r="P12" s="165"/>
      <c r="Q12" s="165">
        <f t="shared" si="0"/>
        <v>41432.070503712319</v>
      </c>
    </row>
    <row r="13" spans="1:17" s="112" customFormat="1" ht="15" customHeight="1" x14ac:dyDescent="0.25">
      <c r="A13" s="113" t="s">
        <v>122</v>
      </c>
      <c r="B13" s="161"/>
      <c r="C13" s="161"/>
      <c r="D13" s="161"/>
      <c r="E13" s="161"/>
      <c r="F13" s="161">
        <f>34+24</f>
        <v>58</v>
      </c>
      <c r="G13" s="161"/>
      <c r="H13" s="161"/>
      <c r="I13" s="161">
        <f>SUM(B13:H13)</f>
        <v>58</v>
      </c>
      <c r="J13" s="161"/>
      <c r="K13" s="161"/>
      <c r="L13" s="161"/>
      <c r="M13" s="111"/>
      <c r="N13" s="161">
        <f>+E11-F13</f>
        <v>370.81814800000001</v>
      </c>
      <c r="O13" s="161"/>
      <c r="P13" s="111"/>
      <c r="Q13" s="161">
        <f t="shared" si="0"/>
        <v>428.81814800000001</v>
      </c>
    </row>
    <row r="14" spans="1:17" s="112" customFormat="1" ht="15.75" customHeight="1" x14ac:dyDescent="0.25">
      <c r="A14" s="120" t="s">
        <v>127</v>
      </c>
      <c r="B14" s="160">
        <v>50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11"/>
      <c r="N14" s="160"/>
      <c r="O14" s="160"/>
      <c r="P14" s="111"/>
      <c r="Q14" s="160">
        <f t="shared" si="0"/>
        <v>0</v>
      </c>
    </row>
    <row r="15" spans="1:17" s="112" customFormat="1" ht="15.75" customHeight="1" x14ac:dyDescent="0.25">
      <c r="A15" s="113" t="s">
        <v>123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11"/>
      <c r="N15" s="161"/>
      <c r="O15" s="161"/>
      <c r="P15" s="111"/>
      <c r="Q15" s="161">
        <f t="shared" si="0"/>
        <v>0</v>
      </c>
    </row>
    <row r="16" spans="1:17" s="112" customFormat="1" ht="15.75" customHeight="1" x14ac:dyDescent="0.25">
      <c r="A16" s="110" t="s">
        <v>124</v>
      </c>
      <c r="B16" s="160">
        <v>35100</v>
      </c>
      <c r="C16" s="160">
        <v>1600</v>
      </c>
      <c r="D16" s="160">
        <v>3800</v>
      </c>
      <c r="E16" s="160">
        <v>164.07050371231603</v>
      </c>
      <c r="F16" s="160">
        <f>684-24</f>
        <v>660</v>
      </c>
      <c r="G16" s="160">
        <v>0</v>
      </c>
      <c r="H16" s="160">
        <v>0</v>
      </c>
      <c r="I16" s="160">
        <f t="shared" ref="I16:I21" si="2">SUM(B16:H16)</f>
        <v>41324.070503712319</v>
      </c>
      <c r="J16" s="160"/>
      <c r="K16" s="160"/>
      <c r="L16" s="160"/>
      <c r="M16" s="111"/>
      <c r="N16" s="160"/>
      <c r="O16" s="160"/>
      <c r="P16" s="111"/>
      <c r="Q16" s="160">
        <f t="shared" si="0"/>
        <v>41324.070503712319</v>
      </c>
    </row>
    <row r="17" spans="1:17" s="112" customFormat="1" ht="15.75" customHeight="1" x14ac:dyDescent="0.25">
      <c r="A17" s="107" t="s">
        <v>158</v>
      </c>
      <c r="B17" s="164">
        <f>+B11-B12</f>
        <v>38749.879762195909</v>
      </c>
      <c r="C17" s="164">
        <f t="shared" ref="C17:H17" si="3">+C11-C12</f>
        <v>2650</v>
      </c>
      <c r="D17" s="164">
        <f t="shared" si="3"/>
        <v>2400</v>
      </c>
      <c r="E17" s="164">
        <f>+E11-E12</f>
        <v>264.74764428768401</v>
      </c>
      <c r="F17" s="164">
        <f t="shared" si="3"/>
        <v>1142</v>
      </c>
      <c r="G17" s="164">
        <f t="shared" si="3"/>
        <v>50</v>
      </c>
      <c r="H17" s="164">
        <f t="shared" si="3"/>
        <v>0</v>
      </c>
      <c r="I17" s="164">
        <f t="shared" si="2"/>
        <v>45256.627406483596</v>
      </c>
      <c r="J17" s="164"/>
      <c r="K17" s="164"/>
      <c r="L17" s="164"/>
      <c r="M17" s="119"/>
      <c r="N17" s="119"/>
      <c r="O17" s="119"/>
      <c r="P17" s="119"/>
      <c r="Q17" s="164">
        <f t="shared" si="0"/>
        <v>45256.627406483596</v>
      </c>
    </row>
    <row r="18" spans="1:17" s="112" customFormat="1" ht="15.75" customHeight="1" x14ac:dyDescent="0.25">
      <c r="A18" s="117" t="s">
        <v>129</v>
      </c>
      <c r="B18" s="165">
        <v>3092</v>
      </c>
      <c r="C18" s="165"/>
      <c r="D18" s="165">
        <v>171</v>
      </c>
      <c r="E18" s="165">
        <v>30</v>
      </c>
      <c r="F18" s="165">
        <f>171*1.32</f>
        <v>225.72</v>
      </c>
      <c r="G18" s="165"/>
      <c r="H18" s="165"/>
      <c r="I18" s="165">
        <f t="shared" si="2"/>
        <v>3518.72</v>
      </c>
      <c r="J18" s="165"/>
      <c r="K18" s="165"/>
      <c r="L18" s="165"/>
      <c r="M18" s="119"/>
      <c r="N18" s="119"/>
      <c r="O18" s="119"/>
      <c r="P18" s="119"/>
      <c r="Q18" s="165">
        <f t="shared" si="0"/>
        <v>3518.72</v>
      </c>
    </row>
    <row r="19" spans="1:17" s="112" customFormat="1" ht="15.75" customHeight="1" x14ac:dyDescent="0.25">
      <c r="A19" s="107" t="s">
        <v>130</v>
      </c>
      <c r="B19" s="161"/>
      <c r="C19" s="161"/>
      <c r="D19" s="161"/>
      <c r="E19" s="161"/>
      <c r="F19" s="161"/>
      <c r="G19" s="161"/>
      <c r="H19" s="161"/>
      <c r="I19" s="161">
        <f t="shared" si="2"/>
        <v>0</v>
      </c>
      <c r="J19" s="166"/>
      <c r="K19" s="166"/>
      <c r="L19" s="166"/>
      <c r="M19" s="167"/>
      <c r="N19" s="167"/>
      <c r="O19" s="167"/>
      <c r="P19" s="167"/>
      <c r="Q19" s="166"/>
    </row>
    <row r="20" spans="1:17" s="112" customFormat="1" ht="15.75" customHeight="1" x14ac:dyDescent="0.25">
      <c r="A20" s="110" t="s">
        <v>131</v>
      </c>
      <c r="B20" s="168"/>
      <c r="C20" s="168"/>
      <c r="D20" s="168"/>
      <c r="E20" s="168">
        <v>1.1299999999999999</v>
      </c>
      <c r="F20" s="168"/>
      <c r="G20" s="168">
        <v>3.47</v>
      </c>
      <c r="H20" s="168"/>
      <c r="I20" s="168">
        <f t="shared" si="2"/>
        <v>4.5999999999999996</v>
      </c>
      <c r="J20" s="168">
        <v>14.25</v>
      </c>
      <c r="K20" s="168"/>
      <c r="L20" s="168">
        <f>+J20+K20</f>
        <v>14.25</v>
      </c>
      <c r="M20" s="136"/>
      <c r="N20" s="136"/>
      <c r="O20" s="136"/>
      <c r="P20" s="136"/>
      <c r="Q20" s="168">
        <f t="shared" si="0"/>
        <v>18.850000000000001</v>
      </c>
    </row>
    <row r="21" spans="1:17" s="112" customFormat="1" ht="15.75" customHeight="1" x14ac:dyDescent="0.25">
      <c r="A21" s="113" t="s">
        <v>132</v>
      </c>
      <c r="B21" s="166" t="s">
        <v>159</v>
      </c>
      <c r="C21" s="166"/>
      <c r="D21" s="166" t="s">
        <v>160</v>
      </c>
      <c r="E21" s="166">
        <v>0.34</v>
      </c>
      <c r="F21" s="166">
        <v>0.03</v>
      </c>
      <c r="G21" s="166"/>
      <c r="H21" s="166">
        <v>0.35</v>
      </c>
      <c r="I21" s="166">
        <f t="shared" si="2"/>
        <v>0.72</v>
      </c>
      <c r="J21" s="166"/>
      <c r="K21" s="166"/>
      <c r="L21" s="166"/>
      <c r="M21" s="136"/>
      <c r="N21" s="166">
        <v>0.98</v>
      </c>
      <c r="O21" s="136"/>
      <c r="P21" s="136"/>
      <c r="Q21" s="166">
        <f t="shared" si="0"/>
        <v>1.7</v>
      </c>
    </row>
    <row r="22" spans="1:17" s="112" customFormat="1" ht="15.75" customHeight="1" x14ac:dyDescent="0.25">
      <c r="A22" s="104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36"/>
      <c r="N22" s="168"/>
      <c r="O22" s="136"/>
      <c r="P22" s="136"/>
      <c r="Q22" s="168"/>
    </row>
    <row r="23" spans="1:17" s="112" customFormat="1" ht="15.75" customHeight="1" x14ac:dyDescent="0.25">
      <c r="A23" s="107" t="s">
        <v>133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36"/>
      <c r="N23" s="166"/>
      <c r="O23" s="136"/>
      <c r="P23" s="136"/>
      <c r="Q23" s="166"/>
    </row>
    <row r="24" spans="1:17" s="112" customFormat="1" ht="15.75" customHeight="1" x14ac:dyDescent="0.25">
      <c r="A24" s="110" t="s">
        <v>134</v>
      </c>
      <c r="B24" s="168">
        <v>13.11</v>
      </c>
      <c r="C24" s="168">
        <v>0.09</v>
      </c>
      <c r="D24" s="168">
        <v>3.83</v>
      </c>
      <c r="E24" s="168">
        <v>1.47</v>
      </c>
      <c r="F24" s="168">
        <v>0.03</v>
      </c>
      <c r="G24" s="168">
        <v>4.96</v>
      </c>
      <c r="H24" s="168"/>
      <c r="I24" s="168">
        <f>SUM(B24:H24)</f>
        <v>23.490000000000002</v>
      </c>
      <c r="J24" s="168"/>
      <c r="K24" s="168"/>
      <c r="L24" s="168">
        <v>16.09</v>
      </c>
      <c r="M24" s="136"/>
      <c r="N24" s="136"/>
      <c r="O24" s="136"/>
      <c r="P24" s="136"/>
      <c r="Q24" s="168">
        <f t="shared" si="0"/>
        <v>39.58</v>
      </c>
    </row>
    <row r="25" spans="1:17" s="112" customFormat="1" ht="15.75" customHeight="1" x14ac:dyDescent="0.25">
      <c r="A25" s="113" t="s">
        <v>135</v>
      </c>
      <c r="B25" s="166">
        <v>13.11</v>
      </c>
      <c r="C25" s="166">
        <v>0.09</v>
      </c>
      <c r="D25" s="166">
        <v>3.83</v>
      </c>
      <c r="E25" s="166"/>
      <c r="F25" s="166">
        <v>0.01</v>
      </c>
      <c r="G25" s="166"/>
      <c r="H25" s="166"/>
      <c r="I25" s="166">
        <f>SUM(B25:H25)</f>
        <v>17.040000000000003</v>
      </c>
      <c r="J25" s="166"/>
      <c r="K25" s="166">
        <v>1.84</v>
      </c>
      <c r="L25" s="166">
        <f>+J25+K25</f>
        <v>1.84</v>
      </c>
      <c r="M25" s="136"/>
      <c r="N25" s="169"/>
      <c r="O25" s="136"/>
      <c r="P25" s="136"/>
      <c r="Q25" s="166">
        <f t="shared" si="0"/>
        <v>18.880000000000003</v>
      </c>
    </row>
    <row r="26" spans="1:17" s="112" customFormat="1" ht="15.75" customHeight="1" x14ac:dyDescent="0.25">
      <c r="A26" s="110" t="s">
        <v>136</v>
      </c>
      <c r="B26" s="168">
        <v>3.47</v>
      </c>
      <c r="C26" s="168"/>
      <c r="D26" s="168"/>
      <c r="E26" s="168"/>
      <c r="F26" s="168">
        <v>0.02</v>
      </c>
      <c r="G26" s="168"/>
      <c r="H26" s="168"/>
      <c r="I26" s="168">
        <f>SUM(B26:H26)</f>
        <v>3.49</v>
      </c>
      <c r="J26" s="168"/>
      <c r="K26" s="168"/>
      <c r="L26" s="168"/>
      <c r="M26" s="136"/>
      <c r="N26" s="168">
        <v>1.1100000000000001</v>
      </c>
      <c r="O26" s="136"/>
      <c r="P26" s="136"/>
      <c r="Q26" s="168">
        <f t="shared" si="0"/>
        <v>4.6000000000000005</v>
      </c>
    </row>
    <row r="27" spans="1:17" s="112" customFormat="1" ht="15.75" customHeight="1" x14ac:dyDescent="0.25">
      <c r="A27" s="107" t="s">
        <v>137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17" s="112" customFormat="1" ht="15.75" customHeight="1" x14ac:dyDescent="0.25">
      <c r="A28" s="110" t="s">
        <v>138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36"/>
      <c r="M28" s="136"/>
      <c r="N28" s="136"/>
      <c r="O28" s="136"/>
      <c r="P28" s="168"/>
      <c r="Q28" s="168"/>
    </row>
    <row r="29" spans="1:17" s="112" customFormat="1" ht="15.75" customHeight="1" x14ac:dyDescent="0.25">
      <c r="A29" s="113" t="s">
        <v>139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36"/>
      <c r="M29" s="136"/>
      <c r="N29" s="136"/>
      <c r="O29" s="136"/>
      <c r="P29" s="166"/>
      <c r="Q29" s="166"/>
    </row>
    <row r="30" spans="1:17" s="112" customFormat="1" ht="15.75" customHeight="1" x14ac:dyDescent="0.25">
      <c r="A30" s="117" t="s">
        <v>140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37"/>
      <c r="M30" s="137"/>
      <c r="N30" s="137"/>
      <c r="O30" s="137"/>
      <c r="P30" s="168"/>
      <c r="Q30" s="168"/>
    </row>
    <row r="31" spans="1:17" ht="15.75" customHeight="1" x14ac:dyDescent="0.25">
      <c r="A31" s="107" t="s">
        <v>141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37"/>
      <c r="M31" s="137"/>
      <c r="N31" s="137"/>
      <c r="O31" s="137"/>
      <c r="P31" s="166"/>
      <c r="Q31" s="166"/>
    </row>
    <row r="32" spans="1:17" ht="15.75" customHeight="1" x14ac:dyDescent="0.25">
      <c r="A32" s="117" t="s">
        <v>142</v>
      </c>
      <c r="B32" s="170">
        <v>15.53</v>
      </c>
      <c r="C32" s="170">
        <v>0.09</v>
      </c>
      <c r="D32" s="170">
        <v>0.77</v>
      </c>
      <c r="E32" s="170"/>
      <c r="F32" s="170">
        <v>9.4915818749999985E-3</v>
      </c>
      <c r="G32" s="170"/>
      <c r="H32" s="170"/>
      <c r="I32" s="170">
        <f>SUM(B32:H32)</f>
        <v>16.399491581875001</v>
      </c>
      <c r="J32" s="170"/>
      <c r="K32" s="170"/>
      <c r="L32" s="141"/>
      <c r="M32" s="141"/>
      <c r="N32" s="170">
        <v>0.24</v>
      </c>
      <c r="O32" s="141"/>
      <c r="P32" s="141"/>
      <c r="Q32" s="170">
        <f t="shared" si="0"/>
        <v>16.639491581874999</v>
      </c>
    </row>
    <row r="34" spans="1:24" ht="30" x14ac:dyDescent="0.25">
      <c r="A34" s="171" t="s">
        <v>143</v>
      </c>
      <c r="B34" s="153" t="s">
        <v>151</v>
      </c>
      <c r="C34" s="153" t="s">
        <v>152</v>
      </c>
      <c r="D34" s="153" t="s">
        <v>58</v>
      </c>
      <c r="E34" s="153" t="s">
        <v>153</v>
      </c>
      <c r="F34" s="153" t="s">
        <v>154</v>
      </c>
      <c r="G34" s="153" t="s">
        <v>21</v>
      </c>
      <c r="H34" s="153" t="s">
        <v>155</v>
      </c>
      <c r="I34" s="154" t="s">
        <v>91</v>
      </c>
    </row>
    <row r="35" spans="1:24" ht="24" x14ac:dyDescent="0.25">
      <c r="A35" s="172" t="s">
        <v>144</v>
      </c>
      <c r="B35" s="173">
        <f>+B11/B26</f>
        <v>21296.795320517551</v>
      </c>
      <c r="C35" s="173">
        <f>+C11/C24</f>
        <v>47222.222222222226</v>
      </c>
      <c r="D35" s="173">
        <f t="shared" ref="D35:G35" si="4">+D11/D24</f>
        <v>1618.7989556135769</v>
      </c>
      <c r="E35" s="173">
        <f>+E11/E24</f>
        <v>291.71302585034016</v>
      </c>
      <c r="F35" s="173">
        <f t="shared" si="4"/>
        <v>62000</v>
      </c>
      <c r="G35" s="173">
        <f t="shared" si="4"/>
        <v>10.080645161290322</v>
      </c>
      <c r="H35" s="173"/>
      <c r="I35" s="173">
        <f>+I11/(I24-13.11)</f>
        <v>8351.5123227549029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 t="e">
        <f t="shared" ref="X35" si="5">+X13/X25</f>
        <v>#DIV/0!</v>
      </c>
    </row>
    <row r="36" spans="1:24" x14ac:dyDescent="0.25">
      <c r="A36" s="172" t="s">
        <v>145</v>
      </c>
      <c r="B36" s="174">
        <f>+B17/B26</f>
        <v>11167.112323399397</v>
      </c>
      <c r="C36" s="173">
        <f>+C17/C24</f>
        <v>29444.444444444445</v>
      </c>
      <c r="D36" s="173">
        <f t="shared" ref="D36:G36" si="6">+D17/D24</f>
        <v>626.63185378590072</v>
      </c>
      <c r="E36" s="173">
        <f>+E17/E24</f>
        <v>180.1004382909415</v>
      </c>
      <c r="F36" s="173">
        <f t="shared" si="6"/>
        <v>38066.666666666672</v>
      </c>
      <c r="G36" s="173">
        <f t="shared" si="6"/>
        <v>10.080645161290322</v>
      </c>
      <c r="H36" s="173"/>
      <c r="I36" s="173">
        <f>+I17/(I24-13.11)</f>
        <v>4359.9833724936016</v>
      </c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 t="e">
        <f t="shared" ref="X36" si="7">+X19/X25</f>
        <v>#DIV/0!</v>
      </c>
    </row>
    <row r="37" spans="1:24" ht="24" x14ac:dyDescent="0.25">
      <c r="A37" s="172" t="s">
        <v>146</v>
      </c>
      <c r="B37" s="173">
        <f>+B17/B32</f>
        <v>2495.1628951832527</v>
      </c>
      <c r="C37" s="173">
        <f t="shared" ref="C37:I37" si="8">+C17/C32</f>
        <v>29444.444444444445</v>
      </c>
      <c r="D37" s="173">
        <f t="shared" si="8"/>
        <v>3116.8831168831166</v>
      </c>
      <c r="E37" s="173"/>
      <c r="F37" s="173">
        <f t="shared" si="8"/>
        <v>120317.14155128649</v>
      </c>
      <c r="G37" s="173"/>
      <c r="H37" s="173"/>
      <c r="I37" s="173">
        <f t="shared" si="8"/>
        <v>2759.6360033808605</v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 t="e">
        <f>+X19/#REF!</f>
        <v>#REF!</v>
      </c>
    </row>
    <row r="38" spans="1:24" ht="24" x14ac:dyDescent="0.25">
      <c r="A38" s="172" t="s">
        <v>147</v>
      </c>
      <c r="B38" s="173">
        <f>+B18/B26</f>
        <v>891.06628242074919</v>
      </c>
      <c r="C38" s="173"/>
      <c r="D38" s="173"/>
      <c r="E38" s="173">
        <f>+E18/E24</f>
        <v>20.408163265306122</v>
      </c>
      <c r="F38" s="173">
        <f>+F18/F24</f>
        <v>7524</v>
      </c>
      <c r="G38" s="173"/>
      <c r="H38" s="173"/>
      <c r="I38" s="173">
        <f t="shared" ref="I38" si="9">+I18/I24</f>
        <v>149.79650915283096</v>
      </c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 t="e">
        <f t="shared" ref="X38" si="10">+X20/X25</f>
        <v>#DIV/0!</v>
      </c>
    </row>
    <row r="39" spans="1:24" ht="36" x14ac:dyDescent="0.25">
      <c r="A39" s="172" t="s">
        <v>161</v>
      </c>
      <c r="B39" s="175">
        <f t="shared" ref="B39:G39" si="11">+B17/B11</f>
        <v>0.52435646562470772</v>
      </c>
      <c r="C39" s="175">
        <f t="shared" si="11"/>
        <v>0.62352941176470589</v>
      </c>
      <c r="D39" s="175">
        <f t="shared" si="11"/>
        <v>0.38709677419354838</v>
      </c>
      <c r="E39" s="175">
        <f>+E17/E11</f>
        <v>0.61738908561230954</v>
      </c>
      <c r="F39" s="175">
        <f t="shared" si="11"/>
        <v>0.61397849462365595</v>
      </c>
      <c r="G39" s="175">
        <f t="shared" si="11"/>
        <v>1</v>
      </c>
      <c r="H39" s="175"/>
      <c r="I39" s="175">
        <f>+I17/I11</f>
        <v>0.52205914378096485</v>
      </c>
      <c r="J39" s="176"/>
      <c r="K39" s="176"/>
      <c r="L39" s="176"/>
      <c r="M39" s="176"/>
      <c r="N39" s="176"/>
      <c r="O39" s="176"/>
      <c r="P39" s="176"/>
      <c r="Q39" s="176"/>
    </row>
    <row r="40" spans="1:24" x14ac:dyDescent="0.25">
      <c r="A40" s="172" t="s">
        <v>162</v>
      </c>
      <c r="B40" s="177">
        <f>+B26/B17</f>
        <v>8.9548664958318298E-5</v>
      </c>
      <c r="C40" s="177">
        <f>+C25/C17</f>
        <v>3.3962264150943392E-5</v>
      </c>
      <c r="D40" s="177">
        <f>+D25/D17</f>
        <v>1.5958333333333334E-3</v>
      </c>
      <c r="E40" s="178"/>
      <c r="F40" s="177">
        <f>+F26/F17</f>
        <v>1.7513134851138353E-5</v>
      </c>
      <c r="G40" s="178"/>
      <c r="H40" s="178"/>
      <c r="I40" s="178"/>
    </row>
    <row r="42" spans="1:24" x14ac:dyDescent="0.25">
      <c r="A42" s="179" t="s">
        <v>163</v>
      </c>
      <c r="B42" s="179"/>
      <c r="C42" s="179"/>
      <c r="D42" s="179"/>
      <c r="E42" s="179"/>
      <c r="F42" s="179"/>
    </row>
    <row r="43" spans="1:24" ht="36" x14ac:dyDescent="0.25">
      <c r="A43" s="180" t="s">
        <v>164</v>
      </c>
      <c r="B43" s="181">
        <f t="shared" ref="B43:I43" si="12">+B11/$I$11</f>
        <v>0.85247421571323612</v>
      </c>
      <c r="C43" s="181">
        <f t="shared" si="12"/>
        <v>4.9025998803243473E-2</v>
      </c>
      <c r="D43" s="181">
        <f t="shared" si="12"/>
        <v>7.1520280607084596E-2</v>
      </c>
      <c r="E43" s="181">
        <f t="shared" si="12"/>
        <v>4.9466442378016664E-3</v>
      </c>
      <c r="F43" s="181">
        <f t="shared" si="12"/>
        <v>2.1456084182125381E-2</v>
      </c>
      <c r="G43" s="181">
        <f t="shared" si="12"/>
        <v>5.767764565087468E-4</v>
      </c>
      <c r="H43" s="181">
        <f t="shared" si="12"/>
        <v>0</v>
      </c>
      <c r="I43" s="181">
        <f t="shared" si="12"/>
        <v>1</v>
      </c>
    </row>
    <row r="44" spans="1:24" ht="36" x14ac:dyDescent="0.25">
      <c r="A44" s="182" t="s">
        <v>165</v>
      </c>
      <c r="B44" s="183">
        <f t="shared" ref="B44:I44" si="13">+B12/$I$12</f>
        <v>0.84837662160404359</v>
      </c>
      <c r="C44" s="183">
        <f t="shared" si="13"/>
        <v>3.8617428010425878E-2</v>
      </c>
      <c r="D44" s="183">
        <f t="shared" si="13"/>
        <v>9.1716391524761465E-2</v>
      </c>
      <c r="E44" s="183">
        <f t="shared" si="13"/>
        <v>3.959988041090423E-3</v>
      </c>
      <c r="F44" s="183">
        <f t="shared" si="13"/>
        <v>1.7329570819678612E-2</v>
      </c>
      <c r="G44" s="183">
        <f t="shared" si="13"/>
        <v>0</v>
      </c>
      <c r="H44" s="183">
        <f t="shared" si="13"/>
        <v>0</v>
      </c>
      <c r="I44" s="183">
        <f t="shared" si="13"/>
        <v>1</v>
      </c>
    </row>
    <row r="45" spans="1:24" ht="36" x14ac:dyDescent="0.25">
      <c r="A45" s="180" t="s">
        <v>166</v>
      </c>
      <c r="B45" s="181">
        <f t="shared" ref="B45:I45" si="14">+B17/$I$17</f>
        <v>0.85622552944907449</v>
      </c>
      <c r="C45" s="181">
        <f t="shared" si="14"/>
        <v>5.8554959833802225E-2</v>
      </c>
      <c r="D45" s="181">
        <f t="shared" si="14"/>
        <v>5.3030907019292584E-2</v>
      </c>
      <c r="E45" s="181">
        <f t="shared" si="14"/>
        <v>5.8499198782487154E-3</v>
      </c>
      <c r="F45" s="181">
        <f t="shared" si="14"/>
        <v>2.5233873256680053E-2</v>
      </c>
      <c r="G45" s="181">
        <f t="shared" si="14"/>
        <v>1.1048105629019288E-3</v>
      </c>
      <c r="H45" s="181">
        <f t="shared" si="14"/>
        <v>0</v>
      </c>
      <c r="I45" s="181">
        <f t="shared" si="14"/>
        <v>1</v>
      </c>
    </row>
    <row r="46" spans="1:24" ht="36" x14ac:dyDescent="0.25">
      <c r="A46" s="182" t="s">
        <v>167</v>
      </c>
      <c r="B46" s="184">
        <f t="shared" ref="B46:I46" si="15">+B18/$I$18</f>
        <v>0.87872862859221545</v>
      </c>
      <c r="C46" s="184">
        <f t="shared" si="15"/>
        <v>0</v>
      </c>
      <c r="D46" s="184">
        <f t="shared" si="15"/>
        <v>4.8597217169879962E-2</v>
      </c>
      <c r="E46" s="184">
        <f t="shared" si="15"/>
        <v>8.5258275736631514E-3</v>
      </c>
      <c r="F46" s="184">
        <f t="shared" si="15"/>
        <v>6.4148326664241542E-2</v>
      </c>
      <c r="G46" s="184">
        <f t="shared" si="15"/>
        <v>0</v>
      </c>
      <c r="H46" s="184">
        <f t="shared" si="15"/>
        <v>0</v>
      </c>
      <c r="I46" s="184">
        <f t="shared" si="15"/>
        <v>1</v>
      </c>
    </row>
    <row r="47" spans="1:24" ht="24" x14ac:dyDescent="0.25">
      <c r="A47" s="180" t="s">
        <v>168</v>
      </c>
      <c r="B47" s="185">
        <f>+B12/B11</f>
        <v>0.47564353437529233</v>
      </c>
      <c r="C47" s="185">
        <f t="shared" ref="C47:I47" si="16">+C12/C11</f>
        <v>0.37647058823529411</v>
      </c>
      <c r="D47" s="185">
        <f t="shared" si="16"/>
        <v>0.61290322580645162</v>
      </c>
      <c r="E47" s="185">
        <f>+E12/E11</f>
        <v>0.38261091438769057</v>
      </c>
      <c r="F47" s="185">
        <f t="shared" si="16"/>
        <v>0.38602150537634411</v>
      </c>
      <c r="G47" s="185">
        <f t="shared" si="16"/>
        <v>0</v>
      </c>
      <c r="H47" s="185"/>
      <c r="I47" s="185">
        <f t="shared" si="16"/>
        <v>0.47794085621903515</v>
      </c>
    </row>
    <row r="48" spans="1:24" ht="24" x14ac:dyDescent="0.25">
      <c r="A48" s="182" t="s">
        <v>169</v>
      </c>
      <c r="B48" s="184">
        <f>+B17/B11</f>
        <v>0.52435646562470772</v>
      </c>
      <c r="C48" s="184">
        <f t="shared" ref="C48:I48" si="17">+C17/C11</f>
        <v>0.62352941176470589</v>
      </c>
      <c r="D48" s="184">
        <f t="shared" si="17"/>
        <v>0.38709677419354838</v>
      </c>
      <c r="E48" s="184">
        <f>+E17/E11</f>
        <v>0.61738908561230954</v>
      </c>
      <c r="F48" s="184">
        <f t="shared" si="17"/>
        <v>0.61397849462365595</v>
      </c>
      <c r="G48" s="184">
        <f t="shared" si="17"/>
        <v>1</v>
      </c>
      <c r="H48" s="184"/>
      <c r="I48" s="184">
        <f t="shared" si="17"/>
        <v>0.52205914378096485</v>
      </c>
    </row>
  </sheetData>
  <mergeCells count="8">
    <mergeCell ref="P5:P6"/>
    <mergeCell ref="Q5:Q6"/>
    <mergeCell ref="A1:O1"/>
    <mergeCell ref="A2:O2"/>
    <mergeCell ref="A5:A6"/>
    <mergeCell ref="J5:L5"/>
    <mergeCell ref="M5:M6"/>
    <mergeCell ref="N5:O5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H15" sqref="H15"/>
    </sheetView>
  </sheetViews>
  <sheetFormatPr baseColWidth="10" defaultColWidth="11.42578125" defaultRowHeight="15" x14ac:dyDescent="0.25"/>
  <cols>
    <col min="1" max="1" width="82.42578125" customWidth="1"/>
    <col min="2" max="4" width="11.42578125" bestFit="1" customWidth="1"/>
    <col min="5" max="5" width="12.42578125" bestFit="1" customWidth="1"/>
    <col min="6" max="7" width="11.42578125" bestFit="1" customWidth="1"/>
    <col min="8" max="8" width="14.28515625" customWidth="1"/>
    <col min="9" max="9" width="11.42578125" bestFit="1" customWidth="1"/>
  </cols>
  <sheetData>
    <row r="1" spans="1:15" s="11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11" customFormat="1" ht="18.75" x14ac:dyDescent="0.3">
      <c r="A2" s="211" t="s">
        <v>182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5" spans="1:15" x14ac:dyDescent="0.25">
      <c r="A5" s="217"/>
      <c r="B5" s="229" t="s">
        <v>89</v>
      </c>
      <c r="C5" s="229"/>
      <c r="D5" s="229"/>
      <c r="E5" s="229"/>
      <c r="F5" s="213" t="s">
        <v>91</v>
      </c>
    </row>
    <row r="6" spans="1:15" ht="60" x14ac:dyDescent="0.25">
      <c r="A6" s="217"/>
      <c r="B6" s="91" t="s">
        <v>98</v>
      </c>
      <c r="C6" s="91" t="s">
        <v>103</v>
      </c>
      <c r="D6" s="91" t="s">
        <v>104</v>
      </c>
      <c r="E6" s="91" t="s">
        <v>106</v>
      </c>
      <c r="F6" s="213"/>
    </row>
    <row r="7" spans="1:15" x14ac:dyDescent="0.25">
      <c r="A7" s="104"/>
      <c r="B7" s="105"/>
      <c r="C7" s="105"/>
      <c r="D7" s="105"/>
      <c r="E7" s="105"/>
      <c r="F7" s="105"/>
    </row>
    <row r="8" spans="1:15" ht="12.75" customHeight="1" x14ac:dyDescent="0.25">
      <c r="A8" s="107" t="s">
        <v>125</v>
      </c>
      <c r="B8" s="115">
        <v>84349.879762195909</v>
      </c>
      <c r="C8" s="115">
        <v>428.81814800000001</v>
      </c>
      <c r="D8" s="115">
        <v>50</v>
      </c>
      <c r="E8" s="115">
        <v>1860</v>
      </c>
      <c r="F8" s="116">
        <v>86688.697910195915</v>
      </c>
    </row>
    <row r="9" spans="1:15" ht="12.75" customHeight="1" x14ac:dyDescent="0.25">
      <c r="A9" s="117" t="s">
        <v>170</v>
      </c>
      <c r="B9" s="118">
        <v>40550</v>
      </c>
      <c r="C9" s="118">
        <v>164.07050371231603</v>
      </c>
      <c r="D9" s="118"/>
      <c r="E9" s="118">
        <v>718</v>
      </c>
      <c r="F9" s="118">
        <v>41432.070503712319</v>
      </c>
    </row>
    <row r="10" spans="1:15" ht="12.75" customHeight="1" x14ac:dyDescent="0.25">
      <c r="A10" s="107" t="s">
        <v>171</v>
      </c>
      <c r="B10" s="116">
        <v>43799.879762195909</v>
      </c>
      <c r="C10" s="116">
        <v>264.74764428768401</v>
      </c>
      <c r="D10" s="116">
        <v>50</v>
      </c>
      <c r="E10" s="116">
        <v>1142</v>
      </c>
      <c r="F10" s="116">
        <v>45256.627406483596</v>
      </c>
    </row>
    <row r="11" spans="1:15" ht="12.75" customHeight="1" x14ac:dyDescent="0.25">
      <c r="A11" s="117" t="s">
        <v>129</v>
      </c>
      <c r="B11" s="118">
        <v>3263</v>
      </c>
      <c r="C11" s="118">
        <v>30</v>
      </c>
      <c r="D11" s="118"/>
      <c r="E11" s="118">
        <v>225.72</v>
      </c>
      <c r="F11" s="118">
        <v>3518.72</v>
      </c>
    </row>
    <row r="12" spans="1:15" x14ac:dyDescent="0.25">
      <c r="A12" s="107" t="s">
        <v>172</v>
      </c>
      <c r="B12" s="186">
        <v>7.39</v>
      </c>
      <c r="C12" s="187">
        <v>1.47</v>
      </c>
      <c r="D12" s="188">
        <v>4.96</v>
      </c>
      <c r="E12" s="186">
        <v>0.03</v>
      </c>
      <c r="F12" s="189">
        <f>SUM(B12:E12)</f>
        <v>13.85</v>
      </c>
    </row>
    <row r="13" spans="1:15" x14ac:dyDescent="0.25">
      <c r="A13" s="190" t="s">
        <v>173</v>
      </c>
      <c r="B13" s="179"/>
      <c r="C13" s="179"/>
      <c r="D13" s="179"/>
      <c r="E13" s="179"/>
      <c r="F13" s="179"/>
    </row>
    <row r="14" spans="1:15" x14ac:dyDescent="0.25">
      <c r="A14" s="180" t="s">
        <v>144</v>
      </c>
      <c r="B14" s="191">
        <v>24308.322698039166</v>
      </c>
      <c r="C14" s="191">
        <v>291.71302585034016</v>
      </c>
      <c r="D14" s="191">
        <v>10.080645161290322</v>
      </c>
      <c r="E14" s="191">
        <v>62000</v>
      </c>
      <c r="F14" s="191">
        <v>8351.5123227549029</v>
      </c>
    </row>
    <row r="15" spans="1:15" x14ac:dyDescent="0.25">
      <c r="A15" s="192" t="s">
        <v>145</v>
      </c>
      <c r="B15" s="193">
        <v>12622.443735503142</v>
      </c>
      <c r="C15" s="193">
        <v>180.1004382909415</v>
      </c>
      <c r="D15" s="193">
        <v>10.080645161290322</v>
      </c>
      <c r="E15" s="193">
        <v>38066.666666666672</v>
      </c>
      <c r="F15" s="193">
        <v>4359.9833724936016</v>
      </c>
    </row>
    <row r="16" spans="1:15" x14ac:dyDescent="0.25">
      <c r="A16" s="147" t="s">
        <v>146</v>
      </c>
      <c r="B16" s="191">
        <v>2672.3538598045093</v>
      </c>
      <c r="C16" s="191"/>
      <c r="D16" s="191"/>
      <c r="E16" s="191">
        <v>120317.14155128649</v>
      </c>
      <c r="F16" s="191">
        <v>2759.6360033808605</v>
      </c>
    </row>
    <row r="17" spans="1:8" x14ac:dyDescent="0.25">
      <c r="A17" s="194" t="s">
        <v>147</v>
      </c>
      <c r="B17" s="193">
        <v>940.34582132564833</v>
      </c>
      <c r="C17" s="193">
        <v>20.408163265306122</v>
      </c>
      <c r="D17" s="193">
        <v>0</v>
      </c>
      <c r="E17" s="193">
        <v>7524</v>
      </c>
      <c r="F17" s="193">
        <v>149.79650915283096</v>
      </c>
    </row>
    <row r="18" spans="1:8" ht="12.75" customHeight="1" x14ac:dyDescent="0.25">
      <c r="A18" s="179" t="s">
        <v>163</v>
      </c>
      <c r="B18" s="179"/>
      <c r="C18" s="179"/>
      <c r="D18" s="179"/>
      <c r="E18" s="179"/>
      <c r="F18" s="179"/>
    </row>
    <row r="19" spans="1:8" ht="12.75" customHeight="1" x14ac:dyDescent="0.25">
      <c r="A19" s="180" t="s">
        <v>174</v>
      </c>
      <c r="B19" s="181">
        <f>+B8/$F$8</f>
        <v>0.97302049512356414</v>
      </c>
      <c r="C19" s="181">
        <f>+C8/$F$8</f>
        <v>4.9466442378016664E-3</v>
      </c>
      <c r="D19" s="181">
        <f>+D8/$F$8</f>
        <v>5.767764565087468E-4</v>
      </c>
      <c r="E19" s="181">
        <f>+E8/$F$8</f>
        <v>2.1456084182125381E-2</v>
      </c>
      <c r="F19" s="185">
        <f>+F8/$F$8</f>
        <v>1</v>
      </c>
    </row>
    <row r="20" spans="1:8" ht="12.75" customHeight="1" x14ac:dyDescent="0.25">
      <c r="A20" s="182" t="s">
        <v>175</v>
      </c>
      <c r="B20" s="183">
        <f>+B9/$F$9</f>
        <v>0.97871044113923089</v>
      </c>
      <c r="C20" s="183">
        <f>+C9/$F$9</f>
        <v>3.959988041090423E-3</v>
      </c>
      <c r="D20" s="183">
        <f>+D9/$F$9</f>
        <v>0</v>
      </c>
      <c r="E20" s="183">
        <f>+E9/$F$9</f>
        <v>1.7329570819678612E-2</v>
      </c>
      <c r="F20" s="195">
        <f>+F9/$F$9</f>
        <v>1</v>
      </c>
    </row>
    <row r="21" spans="1:8" ht="12.75" customHeight="1" x14ac:dyDescent="0.25">
      <c r="A21" s="180" t="s">
        <v>176</v>
      </c>
      <c r="B21" s="181">
        <f>+B10/$F$10</f>
        <v>0.96781139630216928</v>
      </c>
      <c r="C21" s="181">
        <f>+C10/$F$10</f>
        <v>5.8499198782487154E-3</v>
      </c>
      <c r="D21" s="181">
        <f>+D10/$F$10</f>
        <v>1.1048105629019288E-3</v>
      </c>
      <c r="E21" s="181">
        <f>+E10/$F$10</f>
        <v>2.5233873256680053E-2</v>
      </c>
      <c r="F21" s="185">
        <f>+F10/$F$10</f>
        <v>1</v>
      </c>
    </row>
    <row r="22" spans="1:8" ht="12.75" customHeight="1" x14ac:dyDescent="0.25">
      <c r="A22" s="182" t="s">
        <v>177</v>
      </c>
      <c r="B22" s="184">
        <f>+B11/$F$11</f>
        <v>0.92732584576209531</v>
      </c>
      <c r="C22" s="184">
        <f>+C11/$F$11</f>
        <v>8.5258275736631514E-3</v>
      </c>
      <c r="D22" s="184">
        <f>+D11/$F$11</f>
        <v>0</v>
      </c>
      <c r="E22" s="184">
        <f>+E11/$F$11</f>
        <v>6.4148326664241542E-2</v>
      </c>
      <c r="F22" s="184">
        <f>+F11/$F$11</f>
        <v>1</v>
      </c>
    </row>
    <row r="23" spans="1:8" ht="12.75" customHeight="1" x14ac:dyDescent="0.25">
      <c r="A23" s="180" t="s">
        <v>168</v>
      </c>
      <c r="B23" s="185">
        <f>+B9/B8</f>
        <v>0.48073571787323138</v>
      </c>
      <c r="C23" s="185">
        <f>+C9/C8</f>
        <v>0.38261091438769057</v>
      </c>
      <c r="D23" s="185">
        <f>+D9/D8</f>
        <v>0</v>
      </c>
      <c r="E23" s="185">
        <f>+E9/E8</f>
        <v>0.38602150537634411</v>
      </c>
      <c r="F23" s="185">
        <f>+F9/F8</f>
        <v>0.47794085621903515</v>
      </c>
    </row>
    <row r="24" spans="1:8" ht="12.75" customHeight="1" x14ac:dyDescent="0.25">
      <c r="A24" s="182" t="s">
        <v>169</v>
      </c>
      <c r="B24" s="184">
        <f>+B10/B8</f>
        <v>0.51926428212676867</v>
      </c>
      <c r="C24" s="184">
        <f>+C10/C8</f>
        <v>0.61738908561230954</v>
      </c>
      <c r="D24" s="184">
        <f>+D10/D8</f>
        <v>1</v>
      </c>
      <c r="E24" s="184">
        <f>+E10/E8</f>
        <v>0.61397849462365595</v>
      </c>
      <c r="F24" s="184">
        <f>+F10/F8</f>
        <v>0.52205914378096485</v>
      </c>
    </row>
    <row r="25" spans="1:8" ht="12.75" customHeight="1" x14ac:dyDescent="0.25">
      <c r="A25" s="180" t="s">
        <v>178</v>
      </c>
      <c r="B25" s="185">
        <f>+B12/$F$12</f>
        <v>0.53357400722021664</v>
      </c>
      <c r="C25" s="185">
        <f t="shared" ref="C25:F25" si="0">+C12/$F$12</f>
        <v>0.10613718411552346</v>
      </c>
      <c r="D25" s="185">
        <f t="shared" si="0"/>
        <v>0.35812274368231045</v>
      </c>
      <c r="E25" s="185">
        <f t="shared" si="0"/>
        <v>2.1660649819494585E-3</v>
      </c>
      <c r="F25" s="185">
        <f t="shared" si="0"/>
        <v>1</v>
      </c>
    </row>
    <row r="26" spans="1:8" s="197" customFormat="1" x14ac:dyDescent="0.25">
      <c r="A26" s="149"/>
      <c r="B26" s="196"/>
      <c r="C26" s="196"/>
      <c r="D26" s="196"/>
      <c r="E26" s="196"/>
      <c r="F26" s="196"/>
    </row>
    <row r="27" spans="1:8" ht="24.75" x14ac:dyDescent="0.25">
      <c r="A27" s="91"/>
      <c r="B27" s="198" t="s">
        <v>151</v>
      </c>
      <c r="C27" s="198" t="s">
        <v>152</v>
      </c>
      <c r="D27" s="198" t="s">
        <v>58</v>
      </c>
      <c r="E27" s="198" t="s">
        <v>153</v>
      </c>
      <c r="F27" s="198" t="s">
        <v>154</v>
      </c>
      <c r="G27" s="198" t="s">
        <v>21</v>
      </c>
      <c r="H27" s="198" t="s">
        <v>91</v>
      </c>
    </row>
    <row r="28" spans="1:8" x14ac:dyDescent="0.25">
      <c r="A28" s="107" t="s">
        <v>125</v>
      </c>
      <c r="B28" s="115">
        <v>73899.879762195909</v>
      </c>
      <c r="C28" s="115">
        <v>4250</v>
      </c>
      <c r="D28" s="115">
        <v>6200</v>
      </c>
      <c r="E28" s="115">
        <v>428.81814800000001</v>
      </c>
      <c r="F28" s="115">
        <v>1860</v>
      </c>
      <c r="G28" s="115">
        <v>50</v>
      </c>
      <c r="H28" s="115">
        <v>86688.697910195915</v>
      </c>
    </row>
    <row r="29" spans="1:8" x14ac:dyDescent="0.25">
      <c r="A29" s="117" t="s">
        <v>126</v>
      </c>
      <c r="B29" s="118">
        <v>35150</v>
      </c>
      <c r="C29" s="118">
        <v>1600</v>
      </c>
      <c r="D29" s="118">
        <v>3800</v>
      </c>
      <c r="E29" s="118">
        <v>164.07050371231603</v>
      </c>
      <c r="F29" s="118">
        <v>718</v>
      </c>
      <c r="G29" s="118"/>
      <c r="H29" s="118">
        <v>41432.070503712319</v>
      </c>
    </row>
    <row r="30" spans="1:8" x14ac:dyDescent="0.25">
      <c r="A30" s="107" t="s">
        <v>158</v>
      </c>
      <c r="B30" s="116">
        <v>38749.879762195909</v>
      </c>
      <c r="C30" s="116">
        <v>2650</v>
      </c>
      <c r="D30" s="116">
        <v>2400</v>
      </c>
      <c r="E30" s="116">
        <v>264.74764428768401</v>
      </c>
      <c r="F30" s="116">
        <v>1142</v>
      </c>
      <c r="G30" s="116">
        <v>50</v>
      </c>
      <c r="H30" s="116">
        <v>45256.627406483596</v>
      </c>
    </row>
    <row r="31" spans="1:8" x14ac:dyDescent="0.25">
      <c r="A31" s="117" t="s">
        <v>129</v>
      </c>
      <c r="B31" s="118">
        <v>3092</v>
      </c>
      <c r="C31" s="118"/>
      <c r="D31" s="118">
        <v>171</v>
      </c>
      <c r="E31" s="118">
        <v>30</v>
      </c>
      <c r="F31" s="118">
        <v>225.72</v>
      </c>
      <c r="G31" s="118"/>
      <c r="H31" s="118">
        <v>3518.72</v>
      </c>
    </row>
    <row r="32" spans="1:8" x14ac:dyDescent="0.25">
      <c r="A32" s="107" t="s">
        <v>172</v>
      </c>
      <c r="B32" s="186">
        <v>3.47</v>
      </c>
      <c r="C32" s="187">
        <v>0.09</v>
      </c>
      <c r="D32" s="187">
        <v>3.83</v>
      </c>
      <c r="E32" s="187">
        <v>1.47</v>
      </c>
      <c r="F32" s="187">
        <v>0.03</v>
      </c>
      <c r="G32" s="187">
        <v>4.96</v>
      </c>
      <c r="H32" s="189">
        <f>SUM(B32:G32)</f>
        <v>13.850000000000001</v>
      </c>
    </row>
    <row r="33" spans="1:8" x14ac:dyDescent="0.25">
      <c r="A33" s="179" t="s">
        <v>179</v>
      </c>
      <c r="B33" s="199"/>
      <c r="C33" s="199"/>
      <c r="D33" s="199"/>
      <c r="E33" s="199"/>
      <c r="F33" s="199"/>
      <c r="G33" s="199"/>
      <c r="H33" s="199"/>
    </row>
    <row r="34" spans="1:8" x14ac:dyDescent="0.25">
      <c r="A34" s="180" t="s">
        <v>144</v>
      </c>
      <c r="B34" s="200">
        <v>21296.795320517551</v>
      </c>
      <c r="C34" s="200">
        <v>47222.222222222226</v>
      </c>
      <c r="D34" s="200">
        <v>1618.7989556135769</v>
      </c>
      <c r="E34" s="200">
        <v>291.71302585034016</v>
      </c>
      <c r="F34" s="200">
        <v>62000</v>
      </c>
      <c r="G34" s="200">
        <v>10.080645161290322</v>
      </c>
      <c r="H34" s="200">
        <v>8351.5123227549029</v>
      </c>
    </row>
    <row r="35" spans="1:8" x14ac:dyDescent="0.25">
      <c r="A35" s="201" t="s">
        <v>145</v>
      </c>
      <c r="B35" s="202">
        <v>11167.112323399397</v>
      </c>
      <c r="C35" s="202">
        <v>29444.444444444445</v>
      </c>
      <c r="D35" s="202">
        <v>626.63185378590072</v>
      </c>
      <c r="E35" s="202">
        <v>180.1004382909415</v>
      </c>
      <c r="F35" s="202">
        <v>38066.666666666672</v>
      </c>
      <c r="G35" s="202">
        <v>10.080645161290322</v>
      </c>
      <c r="H35" s="202">
        <v>4359.9833724936016</v>
      </c>
    </row>
    <row r="36" spans="1:8" x14ac:dyDescent="0.25">
      <c r="A36" s="180" t="s">
        <v>146</v>
      </c>
      <c r="B36" s="200">
        <v>2495.1628951832527</v>
      </c>
      <c r="C36" s="200">
        <v>29444.444444444445</v>
      </c>
      <c r="D36" s="200">
        <v>3116.8831168831166</v>
      </c>
      <c r="E36" s="200"/>
      <c r="F36" s="200">
        <v>120317.14155128649</v>
      </c>
      <c r="G36" s="200"/>
      <c r="H36" s="200">
        <v>2759.6360033808605</v>
      </c>
    </row>
    <row r="37" spans="1:8" x14ac:dyDescent="0.25">
      <c r="A37" s="201" t="s">
        <v>147</v>
      </c>
      <c r="B37" s="202">
        <v>891.06628242074919</v>
      </c>
      <c r="C37" s="202"/>
      <c r="D37" s="202"/>
      <c r="E37" s="202">
        <v>20.408163265306122</v>
      </c>
      <c r="F37" s="202">
        <v>7524</v>
      </c>
      <c r="G37" s="202"/>
      <c r="H37" s="202">
        <v>149.79650915283096</v>
      </c>
    </row>
    <row r="38" spans="1:8" x14ac:dyDescent="0.25">
      <c r="A38" s="179" t="s">
        <v>180</v>
      </c>
      <c r="B38" s="203"/>
      <c r="C38" s="203"/>
      <c r="D38" s="203"/>
      <c r="E38" s="203"/>
      <c r="F38" s="203"/>
      <c r="G38" s="203"/>
      <c r="H38" s="203"/>
    </row>
    <row r="39" spans="1:8" x14ac:dyDescent="0.25">
      <c r="A39" s="180" t="s">
        <v>174</v>
      </c>
      <c r="B39" s="204">
        <v>0.85247421571323612</v>
      </c>
      <c r="C39" s="204">
        <v>4.9025998803243473E-2</v>
      </c>
      <c r="D39" s="204">
        <v>7.1520280607084596E-2</v>
      </c>
      <c r="E39" s="204">
        <v>4.9466442378016664E-3</v>
      </c>
      <c r="F39" s="204">
        <v>2.1456084182125381E-2</v>
      </c>
      <c r="G39" s="204">
        <v>5.767764565087468E-4</v>
      </c>
      <c r="H39" s="204">
        <v>1</v>
      </c>
    </row>
    <row r="40" spans="1:8" ht="19.5" customHeight="1" x14ac:dyDescent="0.25">
      <c r="A40" s="182" t="s">
        <v>181</v>
      </c>
      <c r="B40" s="205">
        <v>0.84837662160404359</v>
      </c>
      <c r="C40" s="205">
        <v>3.8617428010425878E-2</v>
      </c>
      <c r="D40" s="205">
        <v>9.1716391524761465E-2</v>
      </c>
      <c r="E40" s="205">
        <v>3.959988041090423E-3</v>
      </c>
      <c r="F40" s="205">
        <v>1.7329570819678612E-2</v>
      </c>
      <c r="G40" s="205"/>
      <c r="H40" s="205">
        <v>1</v>
      </c>
    </row>
    <row r="41" spans="1:8" x14ac:dyDescent="0.25">
      <c r="A41" s="180" t="s">
        <v>176</v>
      </c>
      <c r="B41" s="204">
        <v>0.85622552944907449</v>
      </c>
      <c r="C41" s="204">
        <v>5.8554959833802225E-2</v>
      </c>
      <c r="D41" s="204">
        <v>5.3030907019292584E-2</v>
      </c>
      <c r="E41" s="204">
        <v>5.8499198782487154E-3</v>
      </c>
      <c r="F41" s="204">
        <v>2.5233873256680053E-2</v>
      </c>
      <c r="G41" s="204">
        <v>1.1048105629019288E-3</v>
      </c>
      <c r="H41" s="204">
        <v>1</v>
      </c>
    </row>
    <row r="42" spans="1:8" x14ac:dyDescent="0.25">
      <c r="A42" s="182" t="s">
        <v>177</v>
      </c>
      <c r="B42" s="206">
        <v>0.87872862859221545</v>
      </c>
      <c r="C42" s="206"/>
      <c r="D42" s="206">
        <v>4.8597217169879962E-2</v>
      </c>
      <c r="E42" s="206">
        <v>8.5258275736631514E-3</v>
      </c>
      <c r="F42" s="206">
        <v>6.4148326664241542E-2</v>
      </c>
      <c r="G42" s="206"/>
      <c r="H42" s="206">
        <v>1</v>
      </c>
    </row>
    <row r="43" spans="1:8" x14ac:dyDescent="0.25">
      <c r="A43" s="180" t="s">
        <v>168</v>
      </c>
      <c r="B43" s="204">
        <v>0.47564353437529233</v>
      </c>
      <c r="C43" s="204">
        <v>0.37647058823529411</v>
      </c>
      <c r="D43" s="204">
        <v>0.61290322580645162</v>
      </c>
      <c r="E43" s="204">
        <v>0.38261091438769057</v>
      </c>
      <c r="F43" s="204">
        <v>0.38602150537634411</v>
      </c>
      <c r="G43" s="204">
        <v>0</v>
      </c>
      <c r="H43" s="204">
        <v>0.47794085621903515</v>
      </c>
    </row>
    <row r="44" spans="1:8" x14ac:dyDescent="0.25">
      <c r="A44" s="182" t="s">
        <v>169</v>
      </c>
      <c r="B44" s="206">
        <v>0.52435646562470772</v>
      </c>
      <c r="C44" s="206">
        <v>0.62352941176470589</v>
      </c>
      <c r="D44" s="206">
        <v>0.38709677419354838</v>
      </c>
      <c r="E44" s="206">
        <v>0.61738908561230954</v>
      </c>
      <c r="F44" s="206">
        <v>0.61397849462365595</v>
      </c>
      <c r="G44" s="206">
        <v>1</v>
      </c>
      <c r="H44" s="206">
        <v>0.52205914378096485</v>
      </c>
    </row>
    <row r="45" spans="1:8" x14ac:dyDescent="0.25">
      <c r="A45" s="180" t="s">
        <v>178</v>
      </c>
      <c r="B45" s="204">
        <f>+B32/$H$32</f>
        <v>0.25054151624548737</v>
      </c>
      <c r="C45" s="204">
        <f t="shared" ref="C45:H45" si="1">+C32/$H$32</f>
        <v>6.4981949458483741E-3</v>
      </c>
      <c r="D45" s="204">
        <f t="shared" si="1"/>
        <v>0.27653429602888085</v>
      </c>
      <c r="E45" s="204">
        <f t="shared" si="1"/>
        <v>0.10613718411552345</v>
      </c>
      <c r="F45" s="204">
        <f t="shared" si="1"/>
        <v>2.166064981949458E-3</v>
      </c>
      <c r="G45" s="204">
        <f t="shared" si="1"/>
        <v>0.35812274368231045</v>
      </c>
      <c r="H45" s="204">
        <f t="shared" si="1"/>
        <v>1</v>
      </c>
    </row>
  </sheetData>
  <mergeCells count="5">
    <mergeCell ref="A5:A6"/>
    <mergeCell ref="B5:E5"/>
    <mergeCell ref="F5:F6"/>
    <mergeCell ref="A1:O1"/>
    <mergeCell ref="A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A3" sqref="A3"/>
    </sheetView>
  </sheetViews>
  <sheetFormatPr baseColWidth="10" defaultColWidth="8.85546875" defaultRowHeight="15" x14ac:dyDescent="0.25"/>
  <cols>
    <col min="1" max="1" width="40.42578125" style="28" customWidth="1"/>
    <col min="2" max="2" width="17.140625" style="28" customWidth="1"/>
    <col min="3" max="5" width="12.85546875" style="28" customWidth="1"/>
    <col min="6" max="16384" width="8.85546875" style="28"/>
  </cols>
  <sheetData>
    <row r="1" spans="1:15" s="27" customFormat="1" ht="18.75" x14ac:dyDescent="0.25">
      <c r="A1" s="210" t="s">
        <v>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s="27" customFormat="1" ht="18.75" x14ac:dyDescent="0.3">
      <c r="A2" s="211" t="s">
        <v>87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27" customFormat="1" ht="18.75" x14ac:dyDescent="0.3">
      <c r="A3" s="25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5" spans="1:15" ht="30" x14ac:dyDescent="0.25">
      <c r="A5" s="29" t="s">
        <v>28</v>
      </c>
      <c r="B5" s="30" t="s">
        <v>29</v>
      </c>
      <c r="C5" s="29" t="s">
        <v>30</v>
      </c>
      <c r="D5" s="29" t="s">
        <v>31</v>
      </c>
      <c r="E5" s="29" t="s">
        <v>32</v>
      </c>
    </row>
    <row r="6" spans="1:15" x14ac:dyDescent="0.25">
      <c r="A6" s="31" t="s">
        <v>41</v>
      </c>
      <c r="B6" s="45">
        <v>1948.0024369671949</v>
      </c>
      <c r="C6" s="33"/>
      <c r="D6" s="33"/>
      <c r="E6" s="54">
        <f>SUM(B6:D6)</f>
        <v>1948.0024369671949</v>
      </c>
    </row>
    <row r="7" spans="1:15" x14ac:dyDescent="0.25">
      <c r="A7" s="35" t="s">
        <v>33</v>
      </c>
      <c r="B7" s="55"/>
      <c r="C7" s="36"/>
      <c r="D7" s="36"/>
      <c r="E7" s="33">
        <f t="shared" ref="E7:E18" si="0">SUM(B7:D7)</f>
        <v>0</v>
      </c>
      <c r="F7" s="49"/>
      <c r="I7" s="37"/>
    </row>
    <row r="8" spans="1:15" x14ac:dyDescent="0.25">
      <c r="A8" s="31" t="s">
        <v>42</v>
      </c>
      <c r="B8" s="47">
        <v>63.8</v>
      </c>
      <c r="C8" s="42"/>
      <c r="D8" s="42">
        <v>189.12263538084645</v>
      </c>
      <c r="E8" s="42">
        <f t="shared" si="0"/>
        <v>252.92263538084643</v>
      </c>
      <c r="F8" s="49"/>
      <c r="H8" s="37"/>
    </row>
    <row r="9" spans="1:15" x14ac:dyDescent="0.25">
      <c r="A9" s="31" t="s">
        <v>43</v>
      </c>
      <c r="B9" s="47"/>
      <c r="C9" s="42">
        <v>0.33796814816429765</v>
      </c>
      <c r="D9" s="46">
        <v>4.7717223678654648</v>
      </c>
      <c r="E9" s="42">
        <f t="shared" si="0"/>
        <v>5.1096905160297625</v>
      </c>
      <c r="F9" s="49"/>
      <c r="H9" s="41"/>
    </row>
    <row r="10" spans="1:15" ht="30" x14ac:dyDescent="0.25">
      <c r="A10" s="31" t="s">
        <v>34</v>
      </c>
      <c r="B10" s="55">
        <v>12.7</v>
      </c>
      <c r="C10" s="33"/>
      <c r="D10" s="33"/>
      <c r="E10" s="42">
        <f t="shared" si="0"/>
        <v>12.7</v>
      </c>
      <c r="F10" s="49"/>
    </row>
    <row r="11" spans="1:15" ht="30" x14ac:dyDescent="0.25">
      <c r="A11" s="31" t="s">
        <v>35</v>
      </c>
      <c r="B11" s="47">
        <v>59.69</v>
      </c>
      <c r="C11" s="42">
        <v>60.5</v>
      </c>
      <c r="D11" s="36"/>
      <c r="E11" s="42">
        <f t="shared" si="0"/>
        <v>120.19</v>
      </c>
      <c r="F11" s="49"/>
    </row>
    <row r="12" spans="1:15" x14ac:dyDescent="0.25">
      <c r="A12" s="35" t="s">
        <v>36</v>
      </c>
      <c r="B12" s="48">
        <f>SUM(B8:B11)</f>
        <v>136.19</v>
      </c>
      <c r="C12" s="48">
        <f>SUM(C8:C11)</f>
        <v>60.8379681481643</v>
      </c>
      <c r="D12" s="48">
        <f>SUM(D8:D11)</f>
        <v>193.89435774871191</v>
      </c>
      <c r="E12" s="42">
        <f t="shared" si="0"/>
        <v>390.9223258968762</v>
      </c>
      <c r="F12" s="49"/>
    </row>
    <row r="13" spans="1:15" x14ac:dyDescent="0.25">
      <c r="A13" s="35" t="s">
        <v>37</v>
      </c>
      <c r="B13" s="55"/>
      <c r="C13" s="36"/>
      <c r="D13" s="36"/>
      <c r="E13" s="42">
        <f t="shared" si="0"/>
        <v>0</v>
      </c>
      <c r="F13" s="49"/>
    </row>
    <row r="14" spans="1:15" x14ac:dyDescent="0.25">
      <c r="A14" s="31" t="s">
        <v>44</v>
      </c>
      <c r="B14" s="47">
        <v>26.104771297953562</v>
      </c>
      <c r="C14" s="42">
        <v>1.1513020295730101</v>
      </c>
      <c r="D14" s="42">
        <v>12.272300457142856</v>
      </c>
      <c r="E14" s="42">
        <f t="shared" si="0"/>
        <v>39.528373784669427</v>
      </c>
      <c r="F14" s="49"/>
    </row>
    <row r="15" spans="1:15" x14ac:dyDescent="0.25">
      <c r="A15" s="31" t="s">
        <v>40</v>
      </c>
      <c r="B15" s="47">
        <v>52.718045344882547</v>
      </c>
      <c r="C15" s="33"/>
      <c r="D15" s="42">
        <v>121</v>
      </c>
      <c r="E15" s="42">
        <f t="shared" si="0"/>
        <v>173.71804534488254</v>
      </c>
      <c r="F15" s="49"/>
    </row>
    <row r="16" spans="1:15" x14ac:dyDescent="0.25">
      <c r="A16" s="31" t="s">
        <v>45</v>
      </c>
      <c r="B16" s="55">
        <v>0</v>
      </c>
      <c r="C16" s="42">
        <v>59.69</v>
      </c>
      <c r="D16" s="46">
        <v>60.5</v>
      </c>
      <c r="E16" s="42">
        <f t="shared" si="0"/>
        <v>120.19</v>
      </c>
      <c r="F16" s="49"/>
    </row>
    <row r="17" spans="1:6" x14ac:dyDescent="0.25">
      <c r="A17" s="31" t="s">
        <v>38</v>
      </c>
      <c r="B17" s="55">
        <v>14</v>
      </c>
      <c r="C17" s="47"/>
      <c r="D17" s="47">
        <v>0</v>
      </c>
      <c r="E17" s="42">
        <f t="shared" si="0"/>
        <v>14</v>
      </c>
      <c r="F17" s="49"/>
    </row>
    <row r="18" spans="1:6" x14ac:dyDescent="0.25">
      <c r="A18" s="35" t="s">
        <v>39</v>
      </c>
      <c r="B18" s="48">
        <f>SUM(B14:B17)</f>
        <v>92.822816642836102</v>
      </c>
      <c r="C18" s="48">
        <f t="shared" ref="C18" si="1">SUM(C14:C16)</f>
        <v>60.841302029573008</v>
      </c>
      <c r="D18" s="48">
        <f>SUM(D14:D17)</f>
        <v>193.77230045714285</v>
      </c>
      <c r="E18" s="42">
        <f t="shared" si="0"/>
        <v>347.43641912955195</v>
      </c>
      <c r="F18" s="49"/>
    </row>
    <row r="19" spans="1:6" x14ac:dyDescent="0.25">
      <c r="A19" s="31" t="s">
        <v>46</v>
      </c>
      <c r="B19" s="56">
        <v>1991.2384638504975</v>
      </c>
      <c r="C19" s="33"/>
      <c r="D19" s="33"/>
      <c r="E19" s="42">
        <f>SUM(B19:D19)</f>
        <v>1991.2384638504975</v>
      </c>
      <c r="F19" s="49"/>
    </row>
    <row r="20" spans="1:6" x14ac:dyDescent="0.25">
      <c r="B20" s="57">
        <f>+B6+B12-B18</f>
        <v>1991.3696203243585</v>
      </c>
      <c r="C20" s="49"/>
      <c r="D20" s="50"/>
      <c r="E20" s="50"/>
      <c r="F20" s="49"/>
    </row>
    <row r="21" spans="1:6" x14ac:dyDescent="0.25">
      <c r="B21" s="57">
        <f>+B19-B20</f>
        <v>-0.13115647386098317</v>
      </c>
      <c r="C21" s="50"/>
      <c r="D21" s="49"/>
      <c r="E21" s="49"/>
      <c r="F21" s="49"/>
    </row>
  </sheetData>
  <mergeCells count="2"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Contenido</vt:lpstr>
      <vt:lpstr>COU simpl 2010</vt:lpstr>
      <vt:lpstr>COU simpl 2011</vt:lpstr>
      <vt:lpstr>COU simpl 2012</vt:lpstr>
      <vt:lpstr>COU simpl 2013</vt:lpstr>
      <vt:lpstr>Combinadas</vt:lpstr>
      <vt:lpstr>Combinadas por sectores 2012</vt:lpstr>
      <vt:lpstr>Indicadores</vt:lpstr>
      <vt:lpstr>Activos 2010</vt:lpstr>
      <vt:lpstr>Activos 2011</vt:lpstr>
      <vt:lpstr>Activos 2012</vt:lpstr>
      <vt:lpstr>Emisiones 2010</vt:lpstr>
      <vt:lpstr>Emisiones 2011</vt:lpstr>
      <vt:lpstr>Emisiones 2012</vt:lpstr>
      <vt:lpstr>Emisiones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rimar_000</dc:creator>
  <cp:lastModifiedBy>Lyda Consuelo Rojas</cp:lastModifiedBy>
  <cp:lastPrinted>2015-09-25T02:19:32Z</cp:lastPrinted>
  <dcterms:created xsi:type="dcterms:W3CDTF">2015-09-24T20:36:18Z</dcterms:created>
  <dcterms:modified xsi:type="dcterms:W3CDTF">2016-05-05T18:45:24Z</dcterms:modified>
</cp:coreProperties>
</file>