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665" activeTab="1"/>
  </bookViews>
  <sheets>
    <sheet name="sILVOPASTORIL" sheetId="1" r:id="rId1"/>
    <sheet name="COSTOS TBM" sheetId="3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<sst xmlns="http://schemas.openxmlformats.org/spreadsheetml/2006/main" count="95" uniqueCount="53">
  <si>
    <t>ITEM</t>
  </si>
  <si>
    <t>UNIDAD</t>
  </si>
  <si>
    <t>CANTIDAD /Ha</t>
  </si>
  <si>
    <t>Trazado</t>
  </si>
  <si>
    <t>Plateo</t>
  </si>
  <si>
    <t>Ahoyado</t>
  </si>
  <si>
    <t>Aplicación  de fertilizantes y correctivos</t>
  </si>
  <si>
    <t>Transporte interno de insumos</t>
  </si>
  <si>
    <t>Plantación (siembra)</t>
  </si>
  <si>
    <t>Reposición (Replante)</t>
  </si>
  <si>
    <t>Arboles</t>
  </si>
  <si>
    <t>Plateos</t>
  </si>
  <si>
    <t>Repiques</t>
  </si>
  <si>
    <t>Plateo de mantenimiento</t>
  </si>
  <si>
    <t xml:space="preserve">Mantenimiento (Control fitosanitario) </t>
  </si>
  <si>
    <t>SUBTOTAL  MANO DE OBRA PLANTACIÓN</t>
  </si>
  <si>
    <t>transporte menor</t>
  </si>
  <si>
    <t>Hincado</t>
  </si>
  <si>
    <t>Templado y grapado</t>
  </si>
  <si>
    <t>Mantenimiento de cercos</t>
  </si>
  <si>
    <t>CANTIDAD (Km )</t>
  </si>
  <si>
    <t>Km aislados</t>
  </si>
  <si>
    <t>SUBTOTAL  MANO DE OBRA AISLAMIENTO</t>
  </si>
  <si>
    <t>Ha INTERVENIDAS</t>
  </si>
  <si>
    <t>SUBTOTAL GASTOS ADMINISTRATIVOS</t>
  </si>
  <si>
    <t>TOTAL MANO DE OBRA LENGUPÁ</t>
  </si>
  <si>
    <t>JORNALES /Ha</t>
  </si>
  <si>
    <t>JORNALES /KM</t>
  </si>
  <si>
    <t>VALOR UNITARIO $</t>
  </si>
  <si>
    <t>VALOR TOTAL $/Ha</t>
  </si>
  <si>
    <t>VALOR TOTAL PROYECTO $</t>
  </si>
  <si>
    <t>JORNAL $</t>
  </si>
  <si>
    <t>INSTALACION DE SISTEMAS AGROPASTORILES EN LA PROVINCIA DE LENGUPA. COMPONENTE FORESTAL</t>
  </si>
  <si>
    <t>INSTALACION DE SISTEMAS AGROPASTORILES EN LA PROVINCIA DE LENGUPA. COMPONENTE AISLAMIENTO</t>
  </si>
  <si>
    <t>COSTOS $/METRO LINEAL</t>
  </si>
  <si>
    <t>VALOR TOTAL $/Km</t>
  </si>
  <si>
    <t>TOTAL MANO DE OBRA TBM</t>
  </si>
  <si>
    <t xml:space="preserve">Establecimiento y monitoreo de parcelas </t>
  </si>
  <si>
    <t>VALOR TOTAL PROYECTO</t>
  </si>
  <si>
    <t>Limpias</t>
  </si>
  <si>
    <t>Aplicación de fertilizantes y correctivos</t>
  </si>
  <si>
    <t>M2</t>
  </si>
  <si>
    <t>Rocería</t>
  </si>
  <si>
    <t>JORNAL</t>
  </si>
  <si>
    <t>VALOR TOTAL/Ha</t>
  </si>
  <si>
    <t>VALOR UNITARIO</t>
  </si>
  <si>
    <t>CONSERVACIÓN Y RESTAURACIÓN DE COBERTURAS VEGETALES ARBÓREAS DEL DISTRITO DE PARAMOS, COMPLEJO DE PARAMOS TOTA -  BIJAGUAL - MAMAPACHA Y SU ÁREA DE INFLUENCIA EN EL DEPARTAMENTO DE BOYACÁ PGN</t>
  </si>
  <si>
    <t>COMPONENTE REFORESTACIÓN</t>
  </si>
  <si>
    <t>COMPONENTE AISLAMIENTO</t>
  </si>
  <si>
    <t>Transporte menor</t>
  </si>
  <si>
    <t>Establecimiento de Material Vegetal (MV)</t>
  </si>
  <si>
    <t>Km aislados con MV</t>
  </si>
  <si>
    <t>Km aislados sin 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</si>
</sst>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0.0"/>
    <numFmt numFmtId="166" formatCode="_(&quot;$&quot;\ * #,##0_);_(&quot;$&quot;\ * \(#,##0\);_(&quot;$&quot;\ 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4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0" fillId="0" borderId="2" xfId="0" applyNumberFormat="1" applyBorder="1"/>
    <xf numFmtId="3" fontId="0" fillId="0" borderId="3" xfId="0" applyNumberFormat="1" applyBorder="1"/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wrapText="1"/>
    </xf>
    <xf numFmtId="3" fontId="0" fillId="0" borderId="4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0" fontId="0" fillId="0" borderId="0" xfId="0" applyNumberFormat="1"/>
    <xf numFmtId="9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66" fontId="0" fillId="0" borderId="0" xfId="20" applyNumberFormat="1" applyFont="1"/>
    <xf numFmtId="166" fontId="0" fillId="0" borderId="0" xfId="0" applyNumberFormat="1"/>
    <xf numFmtId="166" fontId="0" fillId="0" borderId="3" xfId="20" applyNumberFormat="1" applyFont="1" applyBorder="1"/>
    <xf numFmtId="166" fontId="0" fillId="0" borderId="2" xfId="20" applyNumberFormat="1" applyFont="1" applyBorder="1"/>
    <xf numFmtId="166" fontId="0" fillId="0" borderId="4" xfId="20" applyNumberFormat="1" applyFont="1" applyBorder="1"/>
    <xf numFmtId="0" fontId="2" fillId="0" borderId="4" xfId="0" applyFont="1" applyBorder="1" applyAlignment="1">
      <alignment horizontal="center" wrapText="1"/>
    </xf>
    <xf numFmtId="166" fontId="0" fillId="0" borderId="2" xfId="2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166" fontId="2" fillId="2" borderId="5" xfId="20" applyNumberFormat="1" applyFont="1" applyFill="1" applyBorder="1" applyAlignment="1">
      <alignment horizontal="right" vertical="center"/>
    </xf>
    <xf numFmtId="166" fontId="2" fillId="2" borderId="6" xfId="20" applyNumberFormat="1" applyFont="1" applyFill="1" applyBorder="1" applyAlignment="1">
      <alignment horizontal="right" vertical="center"/>
    </xf>
    <xf numFmtId="166" fontId="2" fillId="2" borderId="7" xfId="20" applyNumberFormat="1" applyFont="1" applyFill="1" applyBorder="1" applyAlignment="1">
      <alignment horizontal="right" vertical="center"/>
    </xf>
    <xf numFmtId="166" fontId="2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166" fontId="2" fillId="0" borderId="5" xfId="20" applyNumberFormat="1" applyFont="1" applyBorder="1" applyAlignment="1">
      <alignment horizontal="center" vertical="center"/>
    </xf>
    <xf numFmtId="166" fontId="2" fillId="0" borderId="6" xfId="20" applyNumberFormat="1" applyFont="1" applyBorder="1" applyAlignment="1">
      <alignment horizontal="center" vertical="center"/>
    </xf>
    <xf numFmtId="166" fontId="2" fillId="0" borderId="7" xfId="20" applyNumberFormat="1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3" fontId="2" fillId="4" borderId="5" xfId="0" applyNumberFormat="1" applyFont="1" applyFill="1" applyBorder="1" applyAlignment="1">
      <alignment horizontal="right" vertical="center"/>
    </xf>
    <xf numFmtId="3" fontId="2" fillId="4" borderId="6" xfId="0" applyNumberFormat="1" applyFont="1" applyFill="1" applyBorder="1" applyAlignment="1">
      <alignment horizontal="right" vertical="center"/>
    </xf>
    <xf numFmtId="3" fontId="2" fillId="4" borderId="7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wrapText="1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zoomScale="130" zoomScaleNormal="130" workbookViewId="0" topLeftCell="A13">
      <selection activeCell="I18" sqref="I18"/>
    </sheetView>
  </sheetViews>
  <sheetFormatPr defaultColWidth="11.421875" defaultRowHeight="15"/>
  <cols>
    <col min="1" max="1" width="5.421875" style="0" customWidth="1"/>
    <col min="2" max="2" width="25.28125" style="0" customWidth="1"/>
    <col min="3" max="3" width="12.421875" style="0" customWidth="1"/>
    <col min="4" max="4" width="11.421875" style="0" customWidth="1"/>
    <col min="5" max="5" width="11.140625" style="0" customWidth="1"/>
    <col min="7" max="7" width="14.57421875" style="0" customWidth="1"/>
    <col min="8" max="8" width="13.57421875" style="0" customWidth="1"/>
    <col min="10" max="10" width="11.8515625" style="0" customWidth="1"/>
  </cols>
  <sheetData>
    <row r="1" ht="15.75" thickBot="1"/>
    <row r="2" spans="2:10" ht="15.75" thickBot="1">
      <c r="B2" s="72" t="s">
        <v>32</v>
      </c>
      <c r="C2" s="73"/>
      <c r="D2" s="73"/>
      <c r="E2" s="73"/>
      <c r="F2" s="73"/>
      <c r="G2" s="73"/>
      <c r="H2" s="73"/>
      <c r="I2" s="73"/>
      <c r="J2" s="74"/>
    </row>
    <row r="3" ht="4.5" customHeight="1" thickBot="1"/>
    <row r="4" spans="2:10" s="14" customFormat="1" ht="30.75" thickBot="1">
      <c r="B4" s="11" t="s">
        <v>0</v>
      </c>
      <c r="C4" s="11" t="s">
        <v>1</v>
      </c>
      <c r="D4" s="12" t="s">
        <v>28</v>
      </c>
      <c r="E4" s="12" t="s">
        <v>2</v>
      </c>
      <c r="F4" s="12" t="s">
        <v>29</v>
      </c>
      <c r="G4" s="13" t="s">
        <v>23</v>
      </c>
      <c r="H4" s="12" t="s">
        <v>30</v>
      </c>
      <c r="I4" s="13" t="s">
        <v>31</v>
      </c>
      <c r="J4" s="12" t="s">
        <v>26</v>
      </c>
    </row>
    <row r="5" spans="2:10" ht="15">
      <c r="B5" s="3" t="s">
        <v>3</v>
      </c>
      <c r="C5" s="20" t="s">
        <v>10</v>
      </c>
      <c r="D5" s="1">
        <v>175.51755175517553</v>
      </c>
      <c r="E5" s="6">
        <v>363.636363636364</v>
      </c>
      <c r="F5" s="6">
        <v>63824.5642746093</v>
      </c>
      <c r="G5" s="21">
        <v>128.5</v>
      </c>
      <c r="H5" s="6">
        <f>F5*G5</f>
        <v>8201456.509287295</v>
      </c>
      <c r="I5" s="54">
        <v>39000</v>
      </c>
      <c r="J5" s="51">
        <f>+(F5+F6+F7+F8+F9+F10+F11+F12+F13)/I5</f>
        <v>24.778587788848814</v>
      </c>
    </row>
    <row r="6" spans="2:10" ht="15">
      <c r="B6" s="3" t="s">
        <v>4</v>
      </c>
      <c r="C6" s="20" t="s">
        <v>11</v>
      </c>
      <c r="D6" s="1">
        <v>487.5</v>
      </c>
      <c r="E6" s="6">
        <v>363.6363636363636</v>
      </c>
      <c r="F6" s="6">
        <v>177272.72727272726</v>
      </c>
      <c r="G6" s="22">
        <v>128.5</v>
      </c>
      <c r="H6" s="6">
        <f aca="true" t="shared" si="0" ref="H6:H13">F6*G6</f>
        <v>22779545.454545453</v>
      </c>
      <c r="I6" s="55"/>
      <c r="J6" s="52"/>
    </row>
    <row r="7" spans="2:10" ht="15">
      <c r="B7" s="3" t="s">
        <v>5</v>
      </c>
      <c r="C7" s="20" t="s">
        <v>12</v>
      </c>
      <c r="D7" s="1">
        <v>433.3333333333333</v>
      </c>
      <c r="E7" s="6">
        <v>363.6363636363636</v>
      </c>
      <c r="F7" s="6">
        <v>157575.75757575757</v>
      </c>
      <c r="G7" s="22">
        <v>128.5</v>
      </c>
      <c r="H7" s="6">
        <f t="shared" si="0"/>
        <v>20248484.848484848</v>
      </c>
      <c r="I7" s="55"/>
      <c r="J7" s="52"/>
    </row>
    <row r="8" spans="2:10" ht="30">
      <c r="B8" s="3" t="s">
        <v>6</v>
      </c>
      <c r="C8" s="20" t="s">
        <v>10</v>
      </c>
      <c r="D8" s="1">
        <v>70.20702070207021</v>
      </c>
      <c r="E8" s="6">
        <v>363.6363636363636</v>
      </c>
      <c r="F8" s="6">
        <v>25529.825709843713</v>
      </c>
      <c r="G8" s="22">
        <v>128.5</v>
      </c>
      <c r="H8" s="6">
        <f t="shared" si="0"/>
        <v>3280582.6037149173</v>
      </c>
      <c r="I8" s="55"/>
      <c r="J8" s="52"/>
    </row>
    <row r="9" spans="2:10" ht="30">
      <c r="B9" s="3" t="s">
        <v>7</v>
      </c>
      <c r="C9" s="20" t="s">
        <v>10</v>
      </c>
      <c r="D9" s="1">
        <v>105.31053105310532</v>
      </c>
      <c r="E9" s="6">
        <v>363.6363636363636</v>
      </c>
      <c r="F9" s="6">
        <v>38294.73856476557</v>
      </c>
      <c r="G9" s="22">
        <v>128.5</v>
      </c>
      <c r="H9" s="6">
        <f t="shared" si="0"/>
        <v>4920873.905572375</v>
      </c>
      <c r="I9" s="55"/>
      <c r="J9" s="52"/>
    </row>
    <row r="10" spans="2:10" ht="15">
      <c r="B10" s="3" t="s">
        <v>8</v>
      </c>
      <c r="C10" s="20" t="s">
        <v>10</v>
      </c>
      <c r="D10" s="1">
        <v>156</v>
      </c>
      <c r="E10" s="6">
        <v>363.6363636363636</v>
      </c>
      <c r="F10" s="6">
        <v>56727.27272727273</v>
      </c>
      <c r="G10" s="22">
        <v>128.5</v>
      </c>
      <c r="H10" s="6">
        <f t="shared" si="0"/>
        <v>7289454.545454546</v>
      </c>
      <c r="I10" s="55"/>
      <c r="J10" s="52"/>
    </row>
    <row r="11" spans="2:10" ht="30">
      <c r="B11" s="8" t="s">
        <v>14</v>
      </c>
      <c r="C11" s="20" t="s">
        <v>10</v>
      </c>
      <c r="D11" s="1">
        <v>446.2070207020702</v>
      </c>
      <c r="E11" s="6">
        <v>363.6363636363636</v>
      </c>
      <c r="F11" s="6">
        <v>162257.09843711645</v>
      </c>
      <c r="G11" s="22">
        <v>128.5</v>
      </c>
      <c r="H11" s="6">
        <f t="shared" si="0"/>
        <v>20850037.149169464</v>
      </c>
      <c r="I11" s="55"/>
      <c r="J11" s="52"/>
    </row>
    <row r="12" spans="2:10" ht="15">
      <c r="B12" s="3" t="s">
        <v>9</v>
      </c>
      <c r="C12" s="20" t="s">
        <v>10</v>
      </c>
      <c r="D12" s="1">
        <v>156</v>
      </c>
      <c r="E12" s="6">
        <v>36.36363636363637</v>
      </c>
      <c r="F12" s="6">
        <v>5672.727272727273</v>
      </c>
      <c r="G12" s="22">
        <v>128.5</v>
      </c>
      <c r="H12" s="6">
        <f t="shared" si="0"/>
        <v>728945.4545454546</v>
      </c>
      <c r="I12" s="55"/>
      <c r="J12" s="52"/>
    </row>
    <row r="13" spans="2:10" ht="15.75" thickBot="1">
      <c r="B13" s="4" t="s">
        <v>13</v>
      </c>
      <c r="C13" s="20" t="s">
        <v>11</v>
      </c>
      <c r="D13" s="1">
        <v>767.8280828082809</v>
      </c>
      <c r="E13" s="6">
        <v>363.6363636363636</v>
      </c>
      <c r="F13" s="6">
        <v>279210.2119302839</v>
      </c>
      <c r="G13" s="22">
        <v>128.5</v>
      </c>
      <c r="H13" s="6">
        <f t="shared" si="0"/>
        <v>35878512.23304149</v>
      </c>
      <c r="I13" s="55"/>
      <c r="J13" s="53"/>
    </row>
    <row r="14" spans="2:10" ht="30.75" thickBot="1">
      <c r="B14" s="82" t="s">
        <v>15</v>
      </c>
      <c r="C14" s="79">
        <f>SUM(H5:H13)</f>
        <v>124177892.70381585</v>
      </c>
      <c r="D14" s="80"/>
      <c r="E14" s="80"/>
      <c r="F14" s="80"/>
      <c r="G14" s="80"/>
      <c r="H14" s="80"/>
      <c r="I14" s="80"/>
      <c r="J14" s="81"/>
    </row>
    <row r="15" spans="2:10" ht="4.5" customHeight="1" thickBot="1">
      <c r="B15" s="23"/>
      <c r="C15" s="24"/>
      <c r="D15" s="24"/>
      <c r="E15" s="24"/>
      <c r="F15" s="24"/>
      <c r="G15" s="24"/>
      <c r="H15" s="24"/>
      <c r="I15" s="24"/>
      <c r="J15" s="24"/>
    </row>
    <row r="16" spans="2:10" ht="15.75" thickBot="1">
      <c r="B16" s="75" t="s">
        <v>33</v>
      </c>
      <c r="C16" s="76"/>
      <c r="D16" s="76"/>
      <c r="E16" s="76"/>
      <c r="F16" s="76"/>
      <c r="G16" s="76"/>
      <c r="H16" s="77"/>
      <c r="I16" s="24"/>
      <c r="J16" s="24"/>
    </row>
    <row r="17" ht="4.5" customHeight="1" thickBot="1"/>
    <row r="18" spans="2:8" ht="34.5" customHeight="1" thickBot="1">
      <c r="B18" s="2" t="s">
        <v>0</v>
      </c>
      <c r="C18" s="5" t="s">
        <v>20</v>
      </c>
      <c r="D18" s="5" t="s">
        <v>34</v>
      </c>
      <c r="E18" s="5" t="s">
        <v>35</v>
      </c>
      <c r="F18" s="12" t="s">
        <v>21</v>
      </c>
      <c r="G18" s="5" t="s">
        <v>30</v>
      </c>
      <c r="H18" s="19" t="s">
        <v>27</v>
      </c>
    </row>
    <row r="19" spans="2:8" ht="15">
      <c r="B19" s="9" t="s">
        <v>3</v>
      </c>
      <c r="C19" s="27">
        <v>1</v>
      </c>
      <c r="D19" s="30">
        <v>39</v>
      </c>
      <c r="E19" s="10">
        <v>39000</v>
      </c>
      <c r="F19" s="25">
        <v>5</v>
      </c>
      <c r="G19" s="10">
        <f>E19*F19</f>
        <v>195000</v>
      </c>
      <c r="H19" s="54">
        <f>SUM(C19:C24)</f>
        <v>9.5</v>
      </c>
    </row>
    <row r="20" spans="2:8" ht="15">
      <c r="B20" s="8" t="s">
        <v>5</v>
      </c>
      <c r="C20" s="28">
        <v>2.5</v>
      </c>
      <c r="D20" s="31">
        <v>97.5</v>
      </c>
      <c r="E20" s="6">
        <v>97500</v>
      </c>
      <c r="F20" s="20">
        <v>5</v>
      </c>
      <c r="G20" s="6">
        <f aca="true" t="shared" si="1" ref="G20:G24">E20*F20</f>
        <v>487500</v>
      </c>
      <c r="H20" s="55"/>
    </row>
    <row r="21" spans="2:11" ht="15">
      <c r="B21" s="8" t="s">
        <v>16</v>
      </c>
      <c r="C21" s="28">
        <v>1</v>
      </c>
      <c r="D21" s="31">
        <v>39</v>
      </c>
      <c r="E21" s="6">
        <v>39000</v>
      </c>
      <c r="F21" s="20">
        <v>5</v>
      </c>
      <c r="G21" s="6">
        <f t="shared" si="1"/>
        <v>195000</v>
      </c>
      <c r="H21" s="55"/>
      <c r="K21" s="16"/>
    </row>
    <row r="22" spans="2:10" ht="15">
      <c r="B22" s="8" t="s">
        <v>17</v>
      </c>
      <c r="C22" s="28">
        <v>2</v>
      </c>
      <c r="D22" s="31">
        <v>78</v>
      </c>
      <c r="E22" s="6">
        <v>78000</v>
      </c>
      <c r="F22" s="20">
        <v>5</v>
      </c>
      <c r="G22" s="6">
        <f t="shared" si="1"/>
        <v>390000</v>
      </c>
      <c r="H22" s="55"/>
      <c r="J22" s="15"/>
    </row>
    <row r="23" spans="2:8" ht="15">
      <c r="B23" s="8" t="s">
        <v>18</v>
      </c>
      <c r="C23" s="28">
        <v>1</v>
      </c>
      <c r="D23" s="31">
        <v>39</v>
      </c>
      <c r="E23" s="6">
        <v>39000</v>
      </c>
      <c r="F23" s="20">
        <v>5</v>
      </c>
      <c r="G23" s="6">
        <f t="shared" si="1"/>
        <v>195000</v>
      </c>
      <c r="H23" s="55"/>
    </row>
    <row r="24" spans="2:8" ht="15.75" thickBot="1">
      <c r="B24" s="8" t="s">
        <v>19</v>
      </c>
      <c r="C24" s="29">
        <v>2</v>
      </c>
      <c r="D24" s="32">
        <v>78</v>
      </c>
      <c r="E24" s="7">
        <v>78000</v>
      </c>
      <c r="F24" s="26">
        <v>5</v>
      </c>
      <c r="G24" s="7">
        <f t="shared" si="1"/>
        <v>390000</v>
      </c>
      <c r="H24" s="56"/>
    </row>
    <row r="25" spans="2:8" ht="30.75" thickBot="1">
      <c r="B25" s="78" t="s">
        <v>22</v>
      </c>
      <c r="C25" s="79">
        <f>SUM(G19:G24)</f>
        <v>1852500</v>
      </c>
      <c r="D25" s="80"/>
      <c r="E25" s="80"/>
      <c r="F25" s="80"/>
      <c r="G25" s="80"/>
      <c r="H25" s="81"/>
    </row>
    <row r="26" spans="2:8" ht="30.75" thickBot="1">
      <c r="B26" s="78" t="s">
        <v>24</v>
      </c>
      <c r="C26" s="79">
        <v>5618817</v>
      </c>
      <c r="D26" s="80"/>
      <c r="E26" s="80"/>
      <c r="F26" s="80"/>
      <c r="G26" s="80"/>
      <c r="H26" s="81"/>
    </row>
    <row r="27" spans="2:8" ht="30.75" thickBot="1">
      <c r="B27" s="78" t="s">
        <v>25</v>
      </c>
      <c r="C27" s="79">
        <f>+C26+C25+C14</f>
        <v>131649209.70381585</v>
      </c>
      <c r="D27" s="80"/>
      <c r="E27" s="80"/>
      <c r="F27" s="80"/>
      <c r="G27" s="80"/>
      <c r="H27" s="81"/>
    </row>
  </sheetData>
  <mergeCells count="9">
    <mergeCell ref="B2:J2"/>
    <mergeCell ref="B16:H16"/>
    <mergeCell ref="C27:H27"/>
    <mergeCell ref="J5:J13"/>
    <mergeCell ref="C14:J14"/>
    <mergeCell ref="H19:H24"/>
    <mergeCell ref="C25:H25"/>
    <mergeCell ref="C26:H26"/>
    <mergeCell ref="I5:I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tabSelected="1" zoomScale="110" zoomScaleNormal="110" workbookViewId="0" topLeftCell="A16">
      <selection activeCell="J28" sqref="J28"/>
    </sheetView>
  </sheetViews>
  <sheetFormatPr defaultColWidth="11.421875" defaultRowHeight="15"/>
  <cols>
    <col min="2" max="2" width="38.28125" style="0" customWidth="1"/>
    <col min="4" max="4" width="12.8515625" style="0" customWidth="1"/>
    <col min="5" max="5" width="12.57421875" style="0" customWidth="1"/>
    <col min="6" max="6" width="12.421875" style="0" bestFit="1" customWidth="1"/>
    <col min="7" max="7" width="14.00390625" style="0" customWidth="1"/>
    <col min="8" max="8" width="13.8515625" style="0" customWidth="1"/>
  </cols>
  <sheetData>
    <row r="1" ht="15.75" thickBot="1"/>
    <row r="2" spans="2:10" ht="39" customHeight="1" thickBot="1">
      <c r="B2" s="57" t="s">
        <v>46</v>
      </c>
      <c r="C2" s="58"/>
      <c r="D2" s="58"/>
      <c r="E2" s="58"/>
      <c r="F2" s="58"/>
      <c r="G2" s="58"/>
      <c r="H2" s="58"/>
      <c r="I2" s="58"/>
      <c r="J2" s="59"/>
    </row>
    <row r="3" spans="2:10" ht="2.25" customHeight="1" thickBot="1">
      <c r="B3" s="46"/>
      <c r="C3" s="46"/>
      <c r="D3" s="46"/>
      <c r="E3" s="46"/>
      <c r="F3" s="46"/>
      <c r="G3" s="46"/>
      <c r="H3" s="46"/>
      <c r="I3" s="46"/>
      <c r="J3" s="46"/>
    </row>
    <row r="4" spans="2:10" ht="16.5" customHeight="1" thickBot="1">
      <c r="B4" s="60" t="s">
        <v>47</v>
      </c>
      <c r="C4" s="61"/>
      <c r="D4" s="61"/>
      <c r="E4" s="61"/>
      <c r="F4" s="61"/>
      <c r="G4" s="61"/>
      <c r="H4" s="61"/>
      <c r="I4" s="61"/>
      <c r="J4" s="62"/>
    </row>
    <row r="5" ht="2.25" customHeight="1" thickBot="1"/>
    <row r="6" spans="2:10" ht="30.75" thickBot="1">
      <c r="B6" s="11" t="s">
        <v>0</v>
      </c>
      <c r="C6" s="11" t="s">
        <v>1</v>
      </c>
      <c r="D6" s="12" t="s">
        <v>45</v>
      </c>
      <c r="E6" s="12" t="s">
        <v>2</v>
      </c>
      <c r="F6" s="12" t="s">
        <v>44</v>
      </c>
      <c r="G6" s="13" t="s">
        <v>23</v>
      </c>
      <c r="H6" s="12" t="s">
        <v>38</v>
      </c>
      <c r="I6" s="13" t="s">
        <v>43</v>
      </c>
      <c r="J6" s="12" t="s">
        <v>26</v>
      </c>
    </row>
    <row r="7" spans="2:10" ht="15">
      <c r="B7" s="45" t="s">
        <v>42</v>
      </c>
      <c r="C7" s="44" t="s">
        <v>41</v>
      </c>
      <c r="D7" s="43">
        <v>30</v>
      </c>
      <c r="E7" s="42">
        <v>10000</v>
      </c>
      <c r="F7" s="39">
        <f aca="true" t="shared" si="0" ref="F7:F15">+D7*E7</f>
        <v>300000</v>
      </c>
      <c r="G7" s="40">
        <v>65</v>
      </c>
      <c r="H7" s="39">
        <f aca="true" t="shared" si="1" ref="H7:H15">+F7*G7</f>
        <v>19500000</v>
      </c>
      <c r="I7" s="54">
        <v>42500</v>
      </c>
      <c r="J7" s="51">
        <f>+(F8+F9+F10+F11+F12+F13+F14+F15+F7)/I7</f>
        <v>46.47931764705882</v>
      </c>
    </row>
    <row r="8" spans="2:10" ht="16.5" customHeight="1">
      <c r="B8" s="3" t="s">
        <v>3</v>
      </c>
      <c r="C8" s="20" t="s">
        <v>10</v>
      </c>
      <c r="D8" s="41">
        <v>115</v>
      </c>
      <c r="E8" s="31">
        <v>1111</v>
      </c>
      <c r="F8" s="39">
        <f t="shared" si="0"/>
        <v>127765</v>
      </c>
      <c r="G8" s="40">
        <v>65</v>
      </c>
      <c r="H8" s="39">
        <f t="shared" si="1"/>
        <v>8304725</v>
      </c>
      <c r="I8" s="55"/>
      <c r="J8" s="52"/>
    </row>
    <row r="9" spans="2:10" ht="16.5" customHeight="1">
      <c r="B9" s="3" t="s">
        <v>4</v>
      </c>
      <c r="C9" s="20" t="s">
        <v>11</v>
      </c>
      <c r="D9" s="41">
        <v>354</v>
      </c>
      <c r="E9" s="31">
        <v>1111</v>
      </c>
      <c r="F9" s="39">
        <f t="shared" si="0"/>
        <v>393294</v>
      </c>
      <c r="G9" s="40">
        <v>65</v>
      </c>
      <c r="H9" s="39">
        <f t="shared" si="1"/>
        <v>25564110</v>
      </c>
      <c r="I9" s="55"/>
      <c r="J9" s="52"/>
    </row>
    <row r="10" spans="2:10" ht="16.5" customHeight="1">
      <c r="B10" s="3" t="s">
        <v>5</v>
      </c>
      <c r="C10" s="20" t="s">
        <v>12</v>
      </c>
      <c r="D10" s="41">
        <v>354</v>
      </c>
      <c r="E10" s="31">
        <v>1111</v>
      </c>
      <c r="F10" s="39">
        <f t="shared" si="0"/>
        <v>393294</v>
      </c>
      <c r="G10" s="40">
        <v>65</v>
      </c>
      <c r="H10" s="39">
        <f t="shared" si="1"/>
        <v>25564110</v>
      </c>
      <c r="I10" s="55"/>
      <c r="J10" s="52"/>
    </row>
    <row r="11" spans="2:10" ht="16.5" customHeight="1">
      <c r="B11" s="3" t="s">
        <v>40</v>
      </c>
      <c r="C11" s="20" t="s">
        <v>10</v>
      </c>
      <c r="D11" s="41">
        <v>77</v>
      </c>
      <c r="E11" s="31">
        <v>1111</v>
      </c>
      <c r="F11" s="39">
        <f t="shared" si="0"/>
        <v>85547</v>
      </c>
      <c r="G11" s="40">
        <v>65</v>
      </c>
      <c r="H11" s="39">
        <f t="shared" si="1"/>
        <v>5560555</v>
      </c>
      <c r="I11" s="55"/>
      <c r="J11" s="52"/>
    </row>
    <row r="12" spans="2:10" ht="16.5" customHeight="1">
      <c r="B12" s="3" t="s">
        <v>7</v>
      </c>
      <c r="C12" s="20" t="s">
        <v>10</v>
      </c>
      <c r="D12" s="41">
        <v>115</v>
      </c>
      <c r="E12" s="31">
        <v>1111</v>
      </c>
      <c r="F12" s="39">
        <f t="shared" si="0"/>
        <v>127765</v>
      </c>
      <c r="G12" s="40">
        <v>65</v>
      </c>
      <c r="H12" s="39">
        <f t="shared" si="1"/>
        <v>8304725</v>
      </c>
      <c r="I12" s="55"/>
      <c r="J12" s="52"/>
    </row>
    <row r="13" spans="2:10" ht="16.5" customHeight="1">
      <c r="B13" s="3" t="s">
        <v>8</v>
      </c>
      <c r="C13" s="20" t="s">
        <v>10</v>
      </c>
      <c r="D13" s="41">
        <v>170</v>
      </c>
      <c r="E13" s="31">
        <v>1111</v>
      </c>
      <c r="F13" s="39">
        <f t="shared" si="0"/>
        <v>188870</v>
      </c>
      <c r="G13" s="40">
        <v>65</v>
      </c>
      <c r="H13" s="39">
        <f t="shared" si="1"/>
        <v>12276550</v>
      </c>
      <c r="I13" s="55"/>
      <c r="J13" s="52"/>
    </row>
    <row r="14" spans="2:10" ht="16.5" customHeight="1">
      <c r="B14" s="3" t="s">
        <v>9</v>
      </c>
      <c r="C14" s="20" t="s">
        <v>10</v>
      </c>
      <c r="D14" s="41">
        <v>170</v>
      </c>
      <c r="E14" s="31">
        <v>111</v>
      </c>
      <c r="F14" s="39">
        <f t="shared" si="0"/>
        <v>18870</v>
      </c>
      <c r="G14" s="40">
        <v>65</v>
      </c>
      <c r="H14" s="39">
        <f t="shared" si="1"/>
        <v>1226550</v>
      </c>
      <c r="I14" s="55"/>
      <c r="J14" s="52"/>
    </row>
    <row r="15" spans="2:10" ht="16.5" customHeight="1" thickBot="1">
      <c r="B15" s="4" t="s">
        <v>39</v>
      </c>
      <c r="C15" s="20" t="s">
        <v>11</v>
      </c>
      <c r="D15" s="41">
        <v>306</v>
      </c>
      <c r="E15" s="31">
        <v>1111</v>
      </c>
      <c r="F15" s="39">
        <f t="shared" si="0"/>
        <v>339966</v>
      </c>
      <c r="G15" s="40">
        <v>65</v>
      </c>
      <c r="H15" s="39">
        <f t="shared" si="1"/>
        <v>22097790</v>
      </c>
      <c r="I15" s="56"/>
      <c r="J15" s="53"/>
    </row>
    <row r="16" spans="2:10" ht="29.25" customHeight="1" thickBot="1">
      <c r="B16" s="18" t="s">
        <v>15</v>
      </c>
      <c r="C16" s="48">
        <f>SUM(H7:H15)</f>
        <v>128399115</v>
      </c>
      <c r="D16" s="49"/>
      <c r="E16" s="49"/>
      <c r="F16" s="49"/>
      <c r="G16" s="49"/>
      <c r="H16" s="49"/>
      <c r="I16" s="49"/>
      <c r="J16" s="50"/>
    </row>
    <row r="17" spans="2:10" ht="2.25" customHeight="1" thickBot="1">
      <c r="B17" s="23"/>
      <c r="C17" s="24"/>
      <c r="D17" s="24"/>
      <c r="E17" s="24"/>
      <c r="F17" s="24"/>
      <c r="G17" s="24"/>
      <c r="H17" s="24"/>
      <c r="I17" s="24"/>
      <c r="J17" s="24"/>
    </row>
    <row r="18" spans="2:10" ht="16.5" customHeight="1" thickBot="1">
      <c r="B18" s="60" t="s">
        <v>48</v>
      </c>
      <c r="C18" s="61"/>
      <c r="D18" s="61"/>
      <c r="E18" s="61"/>
      <c r="F18" s="61"/>
      <c r="G18" s="61"/>
      <c r="H18" s="61"/>
      <c r="I18" s="62"/>
      <c r="J18" s="24"/>
    </row>
    <row r="19" ht="2.25" customHeight="1" thickBot="1"/>
    <row r="20" spans="2:9" ht="30.75" thickBot="1">
      <c r="B20" s="2" t="s">
        <v>0</v>
      </c>
      <c r="C20" s="5" t="s">
        <v>20</v>
      </c>
      <c r="D20" s="5" t="s">
        <v>28</v>
      </c>
      <c r="E20" s="5" t="s">
        <v>35</v>
      </c>
      <c r="F20" s="5" t="s">
        <v>51</v>
      </c>
      <c r="G20" s="5" t="s">
        <v>52</v>
      </c>
      <c r="H20" s="38" t="s">
        <v>30</v>
      </c>
      <c r="I20" s="19" t="s">
        <v>27</v>
      </c>
    </row>
    <row r="21" spans="2:9" ht="15">
      <c r="B21" s="9" t="s">
        <v>3</v>
      </c>
      <c r="C21" s="27">
        <v>2</v>
      </c>
      <c r="D21" s="10">
        <v>42500</v>
      </c>
      <c r="E21" s="10">
        <f aca="true" t="shared" si="2" ref="E21:E26">+D21*C21</f>
        <v>85000</v>
      </c>
      <c r="F21" s="25">
        <v>15</v>
      </c>
      <c r="G21" s="83">
        <v>13</v>
      </c>
      <c r="H21" s="37">
        <f aca="true" t="shared" si="3" ref="H21:H26">+(F21*E21)+(G21*E21)</f>
        <v>2380000</v>
      </c>
      <c r="I21" s="54">
        <f>SUM(C21:C26)</f>
        <v>38</v>
      </c>
    </row>
    <row r="22" spans="2:9" ht="15">
      <c r="B22" s="8" t="s">
        <v>5</v>
      </c>
      <c r="C22" s="28">
        <v>12</v>
      </c>
      <c r="D22" s="6">
        <v>42500</v>
      </c>
      <c r="E22" s="6">
        <f t="shared" si="2"/>
        <v>510000</v>
      </c>
      <c r="F22" s="20">
        <v>15</v>
      </c>
      <c r="G22" s="83">
        <v>13</v>
      </c>
      <c r="H22" s="36">
        <f t="shared" si="3"/>
        <v>14280000</v>
      </c>
      <c r="I22" s="55"/>
    </row>
    <row r="23" spans="2:9" ht="15">
      <c r="B23" s="8" t="s">
        <v>49</v>
      </c>
      <c r="C23" s="28">
        <v>6</v>
      </c>
      <c r="D23" s="6">
        <v>42500</v>
      </c>
      <c r="E23" s="6">
        <f t="shared" si="2"/>
        <v>255000</v>
      </c>
      <c r="F23" s="20">
        <v>15</v>
      </c>
      <c r="G23" s="83">
        <v>13</v>
      </c>
      <c r="H23" s="36">
        <f t="shared" si="3"/>
        <v>7140000</v>
      </c>
      <c r="I23" s="55"/>
    </row>
    <row r="24" spans="2:9" ht="15">
      <c r="B24" s="8" t="s">
        <v>17</v>
      </c>
      <c r="C24" s="28">
        <v>6</v>
      </c>
      <c r="D24" s="6">
        <v>42500</v>
      </c>
      <c r="E24" s="6">
        <f t="shared" si="2"/>
        <v>255000</v>
      </c>
      <c r="F24" s="20">
        <v>15</v>
      </c>
      <c r="G24" s="83">
        <v>13</v>
      </c>
      <c r="H24" s="36">
        <f t="shared" si="3"/>
        <v>7140000</v>
      </c>
      <c r="I24" s="55"/>
    </row>
    <row r="25" spans="2:9" ht="15">
      <c r="B25" s="8" t="s">
        <v>18</v>
      </c>
      <c r="C25" s="28">
        <v>5</v>
      </c>
      <c r="D25" s="6">
        <v>42500</v>
      </c>
      <c r="E25" s="6">
        <f t="shared" si="2"/>
        <v>212500</v>
      </c>
      <c r="F25" s="20">
        <v>15</v>
      </c>
      <c r="G25" s="83">
        <v>13</v>
      </c>
      <c r="H25" s="36">
        <f t="shared" si="3"/>
        <v>5950000</v>
      </c>
      <c r="I25" s="55"/>
    </row>
    <row r="26" spans="2:9" ht="18" customHeight="1" thickBot="1">
      <c r="B26" s="8" t="s">
        <v>50</v>
      </c>
      <c r="C26" s="28">
        <v>7</v>
      </c>
      <c r="D26" s="6">
        <v>42500</v>
      </c>
      <c r="E26" s="6">
        <f t="shared" si="2"/>
        <v>297500</v>
      </c>
      <c r="F26" s="20">
        <v>15</v>
      </c>
      <c r="G26" s="83">
        <v>0</v>
      </c>
      <c r="H26" s="35">
        <f t="shared" si="3"/>
        <v>4462500</v>
      </c>
      <c r="I26" s="56"/>
    </row>
    <row r="27" spans="2:11" ht="30.75" thickBot="1">
      <c r="B27" s="47" t="s">
        <v>22</v>
      </c>
      <c r="C27" s="66">
        <f>SUM(H21:H26)</f>
        <v>41352500</v>
      </c>
      <c r="D27" s="67"/>
      <c r="E27" s="67"/>
      <c r="F27" s="67"/>
      <c r="G27" s="67"/>
      <c r="H27" s="68"/>
      <c r="J27" s="1"/>
      <c r="K27" s="1"/>
    </row>
    <row r="28" spans="2:11" ht="30.75" thickBot="1">
      <c r="B28" s="17" t="s">
        <v>37</v>
      </c>
      <c r="C28" s="69">
        <v>11600000</v>
      </c>
      <c r="D28" s="70"/>
      <c r="E28" s="70"/>
      <c r="F28" s="70"/>
      <c r="G28" s="70"/>
      <c r="H28" s="71"/>
      <c r="J28" s="1"/>
      <c r="K28" s="1"/>
    </row>
    <row r="29" spans="2:8" ht="15.75" thickBot="1">
      <c r="B29" s="47" t="s">
        <v>24</v>
      </c>
      <c r="C29" s="63">
        <v>14193376</v>
      </c>
      <c r="D29" s="64"/>
      <c r="E29" s="64"/>
      <c r="F29" s="64"/>
      <c r="G29" s="64"/>
      <c r="H29" s="65"/>
    </row>
    <row r="30" spans="2:8" ht="19.5" customHeight="1" thickBot="1">
      <c r="B30" s="47" t="s">
        <v>36</v>
      </c>
      <c r="C30" s="63">
        <f>+C27+C16+C28+C29</f>
        <v>195544991</v>
      </c>
      <c r="D30" s="64"/>
      <c r="E30" s="64"/>
      <c r="F30" s="64"/>
      <c r="G30" s="64"/>
      <c r="H30" s="65"/>
    </row>
    <row r="32" ht="15">
      <c r="H32" s="33"/>
    </row>
    <row r="33" spans="7:8" ht="15">
      <c r="G33" s="33"/>
      <c r="H33" s="1"/>
    </row>
    <row r="34" spans="7:8" ht="15">
      <c r="G34" s="33"/>
      <c r="H34" s="34"/>
    </row>
    <row r="35" ht="15">
      <c r="G35" s="33"/>
    </row>
  </sheetData>
  <mergeCells count="11">
    <mergeCell ref="B2:J2"/>
    <mergeCell ref="B4:J4"/>
    <mergeCell ref="B18:I18"/>
    <mergeCell ref="C30:H30"/>
    <mergeCell ref="I7:I15"/>
    <mergeCell ref="J7:J15"/>
    <mergeCell ref="C16:J16"/>
    <mergeCell ref="I21:I26"/>
    <mergeCell ref="C27:H27"/>
    <mergeCell ref="C29:H29"/>
    <mergeCell ref="C28:H28"/>
  </mergeCells>
  <printOptions/>
  <pageMargins left="0.7" right="0.7" top="0.75" bottom="0.75" header="0.3" footer="0.3"/>
  <pageSetup horizontalDpi="600" verticalDpi="600" orientation="portrait" paperSiz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2018-05-31T15:37:03Z</dcterms:created>
  <dcterms:modified xsi:type="dcterms:W3CDTF">2018-07-14T01:13:43Z</dcterms:modified>
  <cp:category/>
  <cp:version/>
  <cp:contentType/>
  <cp:contentStatus/>
</cp:coreProperties>
</file>