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POA H.A." sheetId="1" r:id="rId1"/>
    <sheet name="POA H.B." sheetId="2" r:id="rId2"/>
    <sheet name="POA H.C. " sheetId="3" r:id="rId3"/>
    <sheet name="POA H.D. " sheetId="4" r:id="rId4"/>
  </sheets>
  <externalReferences>
    <externalReference r:id="rId7"/>
    <externalReference r:id="rId8"/>
  </externalReferences>
  <definedNames>
    <definedName name="_xlnm.Print_Area" localSheetId="0">'POA H.A.'!$A$1:$O$32</definedName>
    <definedName name="_xlnm.Print_Titles" localSheetId="1">'POA H.B.'!$1:$8</definedName>
  </definedNames>
  <calcPr fullCalcOnLoad="1"/>
</workbook>
</file>

<file path=xl/comments1.xml><?xml version="1.0" encoding="utf-8"?>
<comments xmlns="http://schemas.openxmlformats.org/spreadsheetml/2006/main">
  <authors>
    <author>grodriguez</author>
    <author>Celia Vel?squez</author>
  </authors>
  <commentList>
    <comment ref="L12" authorId="0">
      <text>
        <r>
          <rPr>
            <b/>
            <sz val="9"/>
            <rFont val="Tahoma"/>
            <family val="2"/>
          </rPr>
          <t>CADA ACTIVIDAD POA DEBE TENER SU PRESUPUESTO INDEPENDIENTE</t>
        </r>
      </text>
    </comment>
    <comment ref="B12" authorId="1">
      <text>
        <r>
          <rPr>
            <sz val="9"/>
            <rFont val="Tahoma"/>
            <family val="2"/>
          </rPr>
          <t xml:space="preserve">Inserte las filas que sean necesarias
</t>
        </r>
      </text>
    </comment>
  </commentList>
</comments>
</file>

<file path=xl/sharedStrings.xml><?xml version="1.0" encoding="utf-8"?>
<sst xmlns="http://schemas.openxmlformats.org/spreadsheetml/2006/main" count="442" uniqueCount="235">
  <si>
    <t>PRESUPUESTO</t>
  </si>
  <si>
    <t>VALOR ($)</t>
  </si>
  <si>
    <t>PROYECTO:</t>
  </si>
  <si>
    <t xml:space="preserve">LINEA ESTRATEGICA DEL PGAR: </t>
  </si>
  <si>
    <t>(+ o -)</t>
  </si>
  <si>
    <t>No.</t>
  </si>
  <si>
    <t>LOCALIZACION  (Región, municipio, zona o área)</t>
  </si>
  <si>
    <t>INDICADORES CLAVES DE RENDIMIENTO O GESTION</t>
  </si>
  <si>
    <t>POA</t>
  </si>
  <si>
    <t>TOTAL</t>
  </si>
  <si>
    <t>ELABORÓ</t>
  </si>
  <si>
    <t>NOMBRE</t>
  </si>
  <si>
    <t>CARGO / ROL</t>
  </si>
  <si>
    <t>FECHA</t>
  </si>
  <si>
    <t>CORPORACIÓN AUTONOMA REGIONAL DE BOYACÁ</t>
  </si>
  <si>
    <t xml:space="preserve">CONCEPTO </t>
  </si>
  <si>
    <t xml:space="preserve">PERFIL </t>
  </si>
  <si>
    <t>CANTIDAD</t>
  </si>
  <si>
    <t>VALOR MENSUAL $</t>
  </si>
  <si>
    <t>No. DE MESES</t>
  </si>
  <si>
    <t>VALOR TOTAL $</t>
  </si>
  <si>
    <t>CRONOGRAMA DE ADQUISICION</t>
  </si>
  <si>
    <t>ENERO</t>
  </si>
  <si>
    <t>MARZO</t>
  </si>
  <si>
    <t>ABRIL</t>
  </si>
  <si>
    <t>MAYO</t>
  </si>
  <si>
    <t>JUNIO</t>
  </si>
  <si>
    <t>JULIO</t>
  </si>
  <si>
    <t>AGOSTO</t>
  </si>
  <si>
    <t>SUBTOTAL $</t>
  </si>
  <si>
    <t xml:space="preserve">MATERIALES E INSUMOS </t>
  </si>
  <si>
    <t>DESCRIPCIÓN</t>
  </si>
  <si>
    <t>UNIDAD</t>
  </si>
  <si>
    <t>VALOR UNITARIO $</t>
  </si>
  <si>
    <t>MAQUINARIA Y EQUIPOS</t>
  </si>
  <si>
    <t>UNIDAD DE MEDIDA</t>
  </si>
  <si>
    <t>VALOR TOTAL</t>
  </si>
  <si>
    <t>SOFTWARE (LICENCIAS )</t>
  </si>
  <si>
    <t xml:space="preserve">CONVENIOS </t>
  </si>
  <si>
    <t>PLAZO</t>
  </si>
  <si>
    <t>APORTE CORPOBOYACA</t>
  </si>
  <si>
    <t>APORTE CONTRAPARTIDA</t>
  </si>
  <si>
    <t>ENTE EJECUTOR</t>
  </si>
  <si>
    <t>CONSULTORIAS</t>
  </si>
  <si>
    <t>OTROS SERVICIOS</t>
  </si>
  <si>
    <t>NOMBRE DEL PROYECTO</t>
  </si>
  <si>
    <t>LINEA ESTRATEGICA PGAR</t>
  </si>
  <si>
    <t>PROGRAMA</t>
  </si>
  <si>
    <t>TOTAL ELEMENTOS</t>
  </si>
  <si>
    <t>CORPORACIÓN AUTÓNOMA REGIONAL DE BOYACÁ</t>
  </si>
  <si>
    <t>SISTEMA INTEGRADO DE GESTIÓN DE LA CALIDAD</t>
  </si>
  <si>
    <t>FORMULACIÓN, EVALUACIÓN Y SEGUIMIENTO A LA GESTIÓN MISIONAL</t>
  </si>
  <si>
    <t>FORMATO DE REGISTRO</t>
  </si>
  <si>
    <t>FEV-16</t>
  </si>
  <si>
    <t>PLAN OPERATIVO ANUAL DE INVERSIÓN</t>
  </si>
  <si>
    <t>SEPT.</t>
  </si>
  <si>
    <t>OCT.</t>
  </si>
  <si>
    <t>NOV.</t>
  </si>
  <si>
    <t>DIC.</t>
  </si>
  <si>
    <t>FEB.</t>
  </si>
  <si>
    <t>PROGRAMA PLAN DE ACCIÓN:</t>
  </si>
  <si>
    <t>RUBRO PRESUPUESTAL:</t>
  </si>
  <si>
    <t>PA</t>
  </si>
  <si>
    <t>METAS Y COSTOS DEL PROYECTO</t>
  </si>
  <si>
    <t>DESCRIPCIÓN CAMBIO</t>
  </si>
  <si>
    <t>FORMULACIÓN, EVALUACIÓN Y SEGUIMIENTO A LA GESTION MISIONAL</t>
  </si>
  <si>
    <t>Página 1 de 4</t>
  </si>
  <si>
    <t>Página 2 de 4</t>
  </si>
  <si>
    <t>Página 3 de 4</t>
  </si>
  <si>
    <t>Página 4 de 4</t>
  </si>
  <si>
    <t>DESCRIPCION DEL ELEMENTO</t>
  </si>
  <si>
    <t>CODIGO ALMACEN</t>
  </si>
  <si>
    <t>VALOR TOTAL  $</t>
  </si>
  <si>
    <t>FIRMA</t>
  </si>
  <si>
    <t>INDICADOR</t>
  </si>
  <si>
    <t>TOTAL RECURSOS DE INVERSION  (en miles de pesos)</t>
  </si>
  <si>
    <t>TOTAL META FISICA</t>
  </si>
  <si>
    <t>Profesional especializado</t>
  </si>
  <si>
    <t>Profesional universitario</t>
  </si>
  <si>
    <t>Tecnico</t>
  </si>
  <si>
    <t>Asistencial</t>
  </si>
  <si>
    <t>GRADO</t>
  </si>
  <si>
    <t>VALOR ANUAL</t>
  </si>
  <si>
    <t>Asesor</t>
  </si>
  <si>
    <t>CODIGO</t>
  </si>
  <si>
    <t>DENOMINACION</t>
  </si>
  <si>
    <t>VERSION</t>
  </si>
  <si>
    <t>APROBÓ</t>
  </si>
  <si>
    <t>PLANTA PERSONAL  (SI APLICA)</t>
  </si>
  <si>
    <t>GASTOS OPERATIVOS</t>
  </si>
  <si>
    <t>TOTAL $</t>
  </si>
  <si>
    <t>Viaticos</t>
  </si>
  <si>
    <t>Adición / reducción (1):</t>
  </si>
  <si>
    <t>Adición / reducción (2):</t>
  </si>
  <si>
    <t>Adición / reducción (3):</t>
  </si>
  <si>
    <t>EVALUACIÓN MISIONAL</t>
  </si>
  <si>
    <t>FUENTE DE RECURSOS $</t>
  </si>
  <si>
    <t>PERSONAL EXTERNO</t>
  </si>
  <si>
    <t>Transporte (Camionetas)</t>
  </si>
  <si>
    <t>Papeleria y útiles de oficina</t>
  </si>
  <si>
    <t>A. - PLAN OPERATIVO ANUAL DE INVERSIÓN</t>
  </si>
  <si>
    <t>D. - MATRIZ DE ACCIONES OPERATIVAS PROYECTO</t>
  </si>
  <si>
    <t xml:space="preserve">Presupuesto asignado: </t>
  </si>
  <si>
    <t>SUBPROGRAMA</t>
  </si>
  <si>
    <t>OBJETIVO DEL SUBPROGRAMA</t>
  </si>
  <si>
    <t>ACTIVIDAD</t>
  </si>
  <si>
    <t>LINEA BASE</t>
  </si>
  <si>
    <t>SUBPROGRAMA PLAN DE ACCION:</t>
  </si>
  <si>
    <t>ACTIVIDADES POA</t>
  </si>
  <si>
    <t>SUBTOTAL</t>
  </si>
  <si>
    <t>PROYECTO</t>
  </si>
  <si>
    <t>TOTAL COSTOS PROYECTOS</t>
  </si>
  <si>
    <t>Porcentaje</t>
  </si>
  <si>
    <t>METAS AÑO 2016</t>
  </si>
  <si>
    <t>COSTOS PORYECTOS  AÑO 2016</t>
  </si>
  <si>
    <t>METAS AÑO 2017</t>
  </si>
  <si>
    <t>COSTOS PORYECTOS  AÑO 2017</t>
  </si>
  <si>
    <t>METAS AÑO 2018</t>
  </si>
  <si>
    <t>COSTOS PORYECTOS  AÑO 2018</t>
  </si>
  <si>
    <t>COSTOS PORYECTOS  AÑO  2019</t>
  </si>
  <si>
    <t>METAS AÑO  2019</t>
  </si>
  <si>
    <t>Número</t>
  </si>
  <si>
    <t>CONOCIMIENTO, CONSERVACIÓN Y USO DE LOS RECURSOS NATURALES Y LA BIODIVERSIDAD</t>
  </si>
  <si>
    <t>Conservación, Restauración y Manejo de Ecosistemas y Biodiversidad</t>
  </si>
  <si>
    <t>Implementación de estrategias para la  conservación y la restauración de ecosistemas</t>
  </si>
  <si>
    <t>Implementar acciones conjuntas con los diferentes actores del SINA en la escala local regional y nacional, a fin de dar un manejo integral a los recursos naturales y la biodiversidad, mediante la ejecución de estrategias que permitan un adecuado manejo, conservación y administración de estos recursos en la jurisdicción de CORPOBOYACÁ.</t>
  </si>
  <si>
    <t xml:space="preserve"> Evitar la deforestación y degradación de los bosques </t>
  </si>
  <si>
    <t>Restauración en áreas con vocación forestal, áreas para la conservación de los recursos naturales y/o áreas con suelos degradados</t>
  </si>
  <si>
    <t>Adquisición de predios en áreas estratégicas</t>
  </si>
  <si>
    <t>Medidas de conservación en áreas protegidas declaradas</t>
  </si>
  <si>
    <t>Protección y Conservación de fauna y flora silvestre</t>
  </si>
  <si>
    <t>Disminución del conflicto entre el ser humano y la fauna silvestre</t>
  </si>
  <si>
    <t>Manejo de especies invasoras</t>
  </si>
  <si>
    <t>Formular e implementar planes de manejo para especies invasoras</t>
  </si>
  <si>
    <t>Implementar estrategias que permitan disminuir el conflicto entre el ser humano y la fauna silvestre</t>
  </si>
  <si>
    <t>Implementación de estrategias para evitar la deforestación y degradación en zonas de bosques afectadas por la tala ilegal</t>
  </si>
  <si>
    <t>Restaurar, rehabilitar, recuperar y/o mantener áreas priorizadas.</t>
  </si>
  <si>
    <t>Mantenimiento de proyectos de restauración, rehabilitación y/o recuperación; en ecosistemas estratégicos</t>
  </si>
  <si>
    <t>Adquisición hectáreas para la conservación y protección de ecosistemas estratégicos</t>
  </si>
  <si>
    <t>Implementación de medidas de conservación de manejo en áreas protegidas</t>
  </si>
  <si>
    <t>Implementar acciones de conservación de fauna y flora amenazada</t>
  </si>
  <si>
    <t>Dar manejo adecuado a las especies de fauna silvestre incautadas</t>
  </si>
  <si>
    <t>Número de sitios con implementación de estrategias para evitar la deforestación y degradación, en zonas de bosques afectadas por la tala ilegal</t>
  </si>
  <si>
    <t>Porcentaje de áreas de ecosistemas en restauración, rehabilitación  y reforestación de las priorizadas</t>
  </si>
  <si>
    <t>Número de Hectáreas en mantenimiento de ecosistemas estratégicos restaurados o reforestados</t>
  </si>
  <si>
    <t>Número de hectáreas adquiridas para la conservación y protección de ecosistemas estratégicos</t>
  </si>
  <si>
    <t>Porcentaje de áreas protegidas con planes de manejo en ejecución</t>
  </si>
  <si>
    <t xml:space="preserve">Porcentaje de especies de fauna y flora amenazadas con medidas de conservación en ejecución  </t>
  </si>
  <si>
    <t>Número de acciones para el manejo y disposición de las especies de fauna silvestre incautadas</t>
  </si>
  <si>
    <t>Número de estrategias implementadas que permitan disminuir el conflicto entre el ser humano y la fauna silvestre</t>
  </si>
  <si>
    <t>Porcentaje de especies exóticas e invasoras con medidas de prevención, control y manejo en ejecución</t>
  </si>
  <si>
    <t xml:space="preserve">ACTIVIDADES  PA </t>
  </si>
  <si>
    <t>PGN</t>
  </si>
  <si>
    <t>TRC</t>
  </si>
  <si>
    <t>TUAS</t>
  </si>
  <si>
    <t>TERMICA</t>
  </si>
  <si>
    <t>HIDROSOGAMOSO</t>
  </si>
  <si>
    <t>GARAGOA</t>
  </si>
  <si>
    <t>ARGOS</t>
  </si>
  <si>
    <t>SOBRETASA</t>
  </si>
  <si>
    <t>JAIRO IGNACIO GARCIA RODRIGUEZ</t>
  </si>
  <si>
    <t>LUZ DEYANIRA GONZALEZ CASTILLO</t>
  </si>
  <si>
    <t>Subdirector Ecosistemas y Gestión Ambiental</t>
  </si>
  <si>
    <t>Responsable proceso Evaluación Misional</t>
  </si>
  <si>
    <t>EXCEDENTES FINANCIEROS  PGN- INVERSION</t>
  </si>
  <si>
    <t xml:space="preserve">TOTAL </t>
  </si>
  <si>
    <t>OTROS INGRESOS</t>
  </si>
  <si>
    <t>VALOR UNITARIO Incluido IVA $ 
2018</t>
  </si>
  <si>
    <t>C. - PROGRAMACION BIENES Y SERVICIOS  ALMACÉN AÑO 2018</t>
  </si>
  <si>
    <t>B. - PROGRAMACION PLAN DE NECESIDADES  AÑO 2018</t>
  </si>
  <si>
    <t>Versión 0</t>
  </si>
  <si>
    <t>Formulación Plan Operativo, Acuerdo  013 del 07/12/2017 por medio del cual se aprueba el Presupuesto de Ingresos y Gastos para la vigencia Fiscal del 1º. de enero al 31 de diciembre de 2018 de la Corporación Autónoma de Regional de Boyacá</t>
  </si>
  <si>
    <t>Implementación de estrategias de conservación en dos especies de aves amenazadas (AICAS Lago de Tota)</t>
  </si>
  <si>
    <t>Implementar acciones de  conservación de Fauna amenazada</t>
  </si>
  <si>
    <t>Implementación de estrategias de conservación en flora silvestre amenazada (Pino Romeron)</t>
  </si>
  <si>
    <t xml:space="preserve">Aquitania, Tota y Cúitiva </t>
  </si>
  <si>
    <t>Jurisdicción de corpoboyacá</t>
  </si>
  <si>
    <t>Norte y Gutierrez, Lengupá, Ricaurte y Municipio de Paipa</t>
  </si>
  <si>
    <t>No. Monitoreos realizados/No. Monitoreos programados</t>
  </si>
  <si>
    <t>2 monitoreos</t>
  </si>
  <si>
    <t>Dar manejo a especies amenazadas en el  Hogar de Paso de Fauna Silvestre</t>
  </si>
  <si>
    <t>1 tortuga morrocoy</t>
  </si>
  <si>
    <t>No. Especies de acciones de conservacion realizadas/No. Acciones  programados</t>
  </si>
  <si>
    <t>No. Especies de fauna amenazadas con manejo/No. Especies  programados</t>
  </si>
  <si>
    <t>No procesos iniciados para establecimiento de especies tealizados/No. De procesos programados</t>
  </si>
  <si>
    <t>No. De estrategias implementadas/No. De estrategias programadas a implemental</t>
  </si>
  <si>
    <t>Convenio con la Juan de Castellanos para garantizar operación del Hogar de paso de fauna silvestre</t>
  </si>
  <si>
    <t>No. De convenios suscritos/No. De convenios programados</t>
  </si>
  <si>
    <t>Profesional Acompañamiento acciones de conservación de Fauna amenazada</t>
  </si>
  <si>
    <t>Acciones de Conservación de Pino Colombiano (Capacitaciones - Material Didactico Afiches y Plegables y Refrigerios)</t>
  </si>
  <si>
    <t>Unidad</t>
  </si>
  <si>
    <t>CONVENIO UPTC AICAS con VIGENCIAS FUTURAS</t>
  </si>
  <si>
    <t>Convenio para operación del Hogar de Paso</t>
  </si>
  <si>
    <t>Convenio para el establecimiento de E. Paipana y producción en vivero de E. Oswaldiana y E. Tunjana en categoría de Amenaza</t>
  </si>
  <si>
    <t xml:space="preserve">CONSERVACIÓN DE COBERTURAS VEGETALES ARBÓREAS DEL DISTRITO DE PARAMOS, COMPLEJO DE PARAMOS TOTA -  BIJAGUAL – MAMAPACHA Y SU ÁREA DE INFLUENCIA EN EL DEPARTAMENTO DE BOYACÁ
</t>
  </si>
  <si>
    <t xml:space="preserve">Iniciar procesos de restauración ecológica en las áreas afectadas por actividades antrópicas
</t>
  </si>
  <si>
    <t>Número de áreas en proceso restauración aisladas</t>
  </si>
  <si>
    <t>Número de áreas en proceso restauración en mantenimiento</t>
  </si>
  <si>
    <t xml:space="preserve">Implementar procesos de sensibilización ambiental con los diferentes  actores locales de la región
</t>
  </si>
  <si>
    <t>Número de Personas capacitadas</t>
  </si>
  <si>
    <t>530 906 02 01 05</t>
  </si>
  <si>
    <t>110030006</t>
  </si>
  <si>
    <t>TONER CF325A NEGRO M830/806. MARCA HEWLETT PACKERD.</t>
  </si>
  <si>
    <t>1</t>
  </si>
  <si>
    <t>110020001</t>
  </si>
  <si>
    <t>Papel bond, de 75 g/m2, tamaño carta, por resma de 500 hojas.</t>
  </si>
  <si>
    <t>Resma</t>
  </si>
  <si>
    <t>10</t>
  </si>
  <si>
    <t>Bandas de caucho</t>
  </si>
  <si>
    <t>Caja</t>
  </si>
  <si>
    <t>2</t>
  </si>
  <si>
    <t>Borrador para lapiz, tipo nata, tamaño mediano, por 1 und.</t>
  </si>
  <si>
    <t>Lapiz para dibujo, fabricado en madera, de forma redonda con borrador, mina negra de 2 mm y dureza B.</t>
  </si>
  <si>
    <t>110010121</t>
  </si>
  <si>
    <t>Marcador para CDS</t>
  </si>
  <si>
    <t>110010054</t>
  </si>
  <si>
    <t>Pegante en barra en presentacion de 40 g sin glicerina</t>
  </si>
  <si>
    <t>110010075</t>
  </si>
  <si>
    <t>Pegante liquido en presentacion de 225 g sin glicerina.</t>
  </si>
  <si>
    <t>Rótulos Autoadhesivos 33x23 por 225 unidades blanco</t>
  </si>
  <si>
    <t>Paquete</t>
  </si>
  <si>
    <t>110010072</t>
  </si>
  <si>
    <t>Sobre- Manila tamaño carta con logo</t>
  </si>
  <si>
    <t>110010074</t>
  </si>
  <si>
    <t>Sobre- Manila tamaño extraoficio con logo</t>
  </si>
  <si>
    <t>8</t>
  </si>
  <si>
    <t>6</t>
  </si>
  <si>
    <t>5</t>
  </si>
  <si>
    <t>9</t>
  </si>
  <si>
    <t>4</t>
  </si>
  <si>
    <t xml:space="preserve">Resolución 1729 Por medio del cual se efectúa un Traslado dentro del Presupuesto con recursos propios de la Corporación Autónoma Regional de Boyacá, CORPOBOYACÁ, vigencia Fiscal del año 2018 </t>
  </si>
  <si>
    <t xml:space="preserve">adición profesional acompañamiento acciones de consevación </t>
  </si>
  <si>
    <t>ciencias naturales y/o afines</t>
  </si>
  <si>
    <t xml:space="preserve">Solicitud enviada mediante correo elelctronico del 03/10/2018, Con el fin de ejecutar el proyecto del plan de acción " Protección y Conservación de fauna y flora silvestre", solicito realizar ajuste a la actividad planeada inicialmente "Iniciar procesos de  establecimiento de E. Paipana y producción en vivero de E. Oswaldiana y E. Tunjana en categoría de Amenaza" por la siguiente actividad " Biotecnología para el manejo y conservación de frailejones. Establecimiento in vitro y ex vitro de frailejones amenazados (en): Espeletia lopezii y Espeletia arbelaezii y Siembra experimental in situ de Espeletia paipana".
</t>
  </si>
  <si>
    <t>Biotecnología para el manejo y conservación de frailejones. Establecimiento in vitro y ex vitro de frailejones amenazados (en): Espeletia lopezii y Espeletia arbelaezii y Siembra experimental in situ de Espeletia paipana</t>
  </si>
</sst>
</file>

<file path=xl/styles.xml><?xml version="1.0" encoding="utf-8"?>
<styleSheet xmlns="http://schemas.openxmlformats.org/spreadsheetml/2006/main">
  <numFmts count="5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&quot;$&quot;\ * #,##0_ ;_ &quot;$&quot;\ * \-#,##0_ ;_ &quot;$&quot;\ * &quot;-&quot;_ ;_ @_ "/>
    <numFmt numFmtId="187" formatCode="_ * #,##0.00_ ;_ * \-#,##0.00_ ;_ * &quot;-&quot;??_ ;_ @_ "/>
    <numFmt numFmtId="188" formatCode="_-* #,##0\ _€_-;\-* #,##0\ _€_-;_-* &quot;-&quot;??\ _€_-;_-@_-"/>
    <numFmt numFmtId="189" formatCode="_(* #,##0_);_(* \(#,##0\);_(* &quot;-&quot;??_);_(@_)"/>
    <numFmt numFmtId="190" formatCode="_ [$$-2C0A]\ * #,##0_ ;_ [$$-2C0A]\ * \-#,##0_ ;_ [$$-2C0A]\ * &quot;-&quot;_ ;_ @_ "/>
    <numFmt numFmtId="191" formatCode="_-[$$-340A]\ * #,##0_-;\-[$$-340A]\ * #,##0_-;_-[$$-340A]\ * &quot;-&quot;_-;_-@_-"/>
    <numFmt numFmtId="192" formatCode="_-&quot;$&quot;* #,##0_-;\-&quot;$&quot;* #,##0_-;_-&quot;$&quot;* &quot;-&quot;??_-;_-@_-"/>
    <numFmt numFmtId="193" formatCode="[$-240A]dddd\,\ d\ &quot;de&quot;\ mmmm\ &quot;de&quot;\ yyyy"/>
    <numFmt numFmtId="194" formatCode="[$-240A]h:mm:ss\ AM/PM"/>
    <numFmt numFmtId="195" formatCode="&quot;$&quot;\ #,##0"/>
    <numFmt numFmtId="196" formatCode="[$-240A]dddd\,\ dd&quot; de &quot;mmmm&quot; de &quot;yyyy"/>
    <numFmt numFmtId="197" formatCode="[$-240A]hh:mm:ss\ AM/PM"/>
    <numFmt numFmtId="198" formatCode="0.000"/>
    <numFmt numFmtId="199" formatCode="0.0000"/>
    <numFmt numFmtId="200" formatCode="0.0"/>
    <numFmt numFmtId="201" formatCode="_(&quot;$&quot;\ * #,##0_);_(&quot;$&quot;\ * \(#,##0\);_(&quot;$&quot;\ * &quot;-&quot;??_);_(@_)"/>
    <numFmt numFmtId="202" formatCode="[$$-240A]\ #,##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_-* #,##0_-;\-* #,##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Arial Narrow"/>
      <family val="2"/>
    </font>
    <font>
      <b/>
      <sz val="12"/>
      <name val="Arial Narrow"/>
      <family val="2"/>
    </font>
    <font>
      <sz val="7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2"/>
      <color indexed="8"/>
      <name val="Arial Narrow"/>
      <family val="2"/>
    </font>
    <font>
      <sz val="14"/>
      <color indexed="8"/>
      <name val="Arial Narrow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63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b/>
      <sz val="9"/>
      <color theme="1" tint="0.24998000264167786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 Narrow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10" fillId="22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189" fontId="0" fillId="0" borderId="0" xfId="64" applyNumberFormat="1" applyFont="1" applyAlignment="1">
      <alignment horizontal="center" vertical="center"/>
    </xf>
    <xf numFmtId="189" fontId="0" fillId="0" borderId="0" xfId="64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188" fontId="0" fillId="0" borderId="0" xfId="63" applyNumberFormat="1" applyAlignment="1">
      <alignment vertical="center"/>
    </xf>
    <xf numFmtId="188" fontId="0" fillId="0" borderId="0" xfId="63" applyNumberFormat="1" applyFont="1" applyAlignment="1">
      <alignment vertical="center"/>
    </xf>
    <xf numFmtId="0" fontId="27" fillId="0" borderId="0" xfId="0" applyFont="1" applyFill="1" applyAlignment="1">
      <alignment vertical="center"/>
    </xf>
    <xf numFmtId="3" fontId="22" fillId="0" borderId="0" xfId="0" applyNumberFormat="1" applyFont="1" applyFill="1" applyAlignment="1">
      <alignment vertical="center"/>
    </xf>
    <xf numFmtId="188" fontId="22" fillId="0" borderId="0" xfId="62" applyNumberFormat="1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188" fontId="27" fillId="0" borderId="10" xfId="62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14" fontId="25" fillId="0" borderId="1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89" fontId="20" fillId="0" borderId="0" xfId="66" applyNumberFormat="1" applyFont="1" applyFill="1" applyBorder="1" applyAlignment="1">
      <alignment horizontal="center" vertical="center" wrapText="1"/>
    </xf>
    <xf numFmtId="191" fontId="19" fillId="0" borderId="0" xfId="0" applyNumberFormat="1" applyFont="1" applyFill="1" applyBorder="1" applyAlignment="1">
      <alignment horizontal="center" vertical="center"/>
    </xf>
    <xf numFmtId="49" fontId="19" fillId="0" borderId="0" xfId="64" applyNumberFormat="1" applyFont="1" applyFill="1" applyBorder="1" applyAlignment="1">
      <alignment horizontal="center" vertical="center"/>
    </xf>
    <xf numFmtId="190" fontId="0" fillId="0" borderId="0" xfId="0" applyNumberFormat="1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justify" vertical="center"/>
    </xf>
    <xf numFmtId="0" fontId="21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24" borderId="12" xfId="0" applyFont="1" applyFill="1" applyBorder="1" applyAlignment="1">
      <alignment vertical="center"/>
    </xf>
    <xf numFmtId="0" fontId="48" fillId="24" borderId="13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center"/>
    </xf>
    <xf numFmtId="0" fontId="20" fillId="24" borderId="10" xfId="0" applyFont="1" applyFill="1" applyBorder="1" applyAlignment="1">
      <alignment horizontal="center" vertical="center" wrapText="1"/>
    </xf>
    <xf numFmtId="189" fontId="20" fillId="24" borderId="10" xfId="64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189" fontId="0" fillId="24" borderId="10" xfId="64" applyNumberFormat="1" applyFont="1" applyFill="1" applyBorder="1" applyAlignment="1">
      <alignment vertical="center"/>
    </xf>
    <xf numFmtId="0" fontId="19" fillId="24" borderId="0" xfId="0" applyFont="1" applyFill="1" applyBorder="1" applyAlignment="1">
      <alignment vertical="center"/>
    </xf>
    <xf numFmtId="0" fontId="19" fillId="24" borderId="12" xfId="0" applyFont="1" applyFill="1" applyBorder="1" applyAlignment="1">
      <alignment vertical="center"/>
    </xf>
    <xf numFmtId="0" fontId="19" fillId="24" borderId="13" xfId="0" applyFont="1" applyFill="1" applyBorder="1" applyAlignment="1">
      <alignment vertic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vertical="center"/>
    </xf>
    <xf numFmtId="189" fontId="0" fillId="24" borderId="10" xfId="64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vertical="center"/>
    </xf>
    <xf numFmtId="0" fontId="19" fillId="24" borderId="14" xfId="0" applyFont="1" applyFill="1" applyBorder="1" applyAlignment="1">
      <alignment vertical="center"/>
    </xf>
    <xf numFmtId="189" fontId="20" fillId="24" borderId="16" xfId="64" applyNumberFormat="1" applyFont="1" applyFill="1" applyBorder="1" applyAlignment="1">
      <alignment vertical="center"/>
    </xf>
    <xf numFmtId="0" fontId="19" fillId="24" borderId="17" xfId="0" applyFont="1" applyFill="1" applyBorder="1" applyAlignment="1">
      <alignment vertical="center"/>
    </xf>
    <xf numFmtId="0" fontId="19" fillId="24" borderId="18" xfId="0" applyFont="1" applyFill="1" applyBorder="1" applyAlignment="1">
      <alignment vertical="center"/>
    </xf>
    <xf numFmtId="189" fontId="20" fillId="24" borderId="10" xfId="64" applyNumberFormat="1" applyFont="1" applyFill="1" applyBorder="1" applyAlignment="1">
      <alignment vertical="center" wrapText="1"/>
    </xf>
    <xf numFmtId="0" fontId="20" fillId="24" borderId="10" xfId="0" applyFont="1" applyFill="1" applyBorder="1" applyAlignment="1">
      <alignment vertical="center" wrapText="1"/>
    </xf>
    <xf numFmtId="3" fontId="0" fillId="24" borderId="10" xfId="0" applyNumberFormat="1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left" vertical="center"/>
    </xf>
    <xf numFmtId="0" fontId="27" fillId="24" borderId="20" xfId="0" applyFont="1" applyFill="1" applyBorder="1" applyAlignment="1">
      <alignment horizontal="left" vertical="center"/>
    </xf>
    <xf numFmtId="0" fontId="19" fillId="24" borderId="21" xfId="0" applyFont="1" applyFill="1" applyBorder="1" applyAlignment="1">
      <alignment vertical="center"/>
    </xf>
    <xf numFmtId="0" fontId="19" fillId="24" borderId="22" xfId="0" applyFont="1" applyFill="1" applyBorder="1" applyAlignment="1">
      <alignment vertical="center"/>
    </xf>
    <xf numFmtId="0" fontId="19" fillId="24" borderId="23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24" borderId="24" xfId="0" applyFont="1" applyFill="1" applyBorder="1" applyAlignment="1">
      <alignment vertical="center"/>
    </xf>
    <xf numFmtId="0" fontId="20" fillId="24" borderId="25" xfId="0" applyFont="1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189" fontId="0" fillId="24" borderId="11" xfId="64" applyNumberFormat="1" applyFont="1" applyFill="1" applyBorder="1" applyAlignment="1">
      <alignment horizontal="center" vertical="center"/>
    </xf>
    <xf numFmtId="189" fontId="0" fillId="24" borderId="11" xfId="64" applyNumberFormat="1" applyFont="1" applyFill="1" applyBorder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19" fillId="24" borderId="11" xfId="0" applyFont="1" applyFill="1" applyBorder="1" applyAlignment="1">
      <alignment vertical="center"/>
    </xf>
    <xf numFmtId="0" fontId="19" fillId="24" borderId="26" xfId="0" applyFont="1" applyFill="1" applyBorder="1" applyAlignment="1">
      <alignment vertical="center"/>
    </xf>
    <xf numFmtId="189" fontId="0" fillId="24" borderId="27" xfId="64" applyNumberFormat="1" applyFont="1" applyFill="1" applyBorder="1" applyAlignment="1">
      <alignment vertical="center"/>
    </xf>
    <xf numFmtId="0" fontId="20" fillId="24" borderId="28" xfId="0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189" fontId="0" fillId="24" borderId="17" xfId="64" applyNumberFormat="1" applyFont="1" applyFill="1" applyBorder="1" applyAlignment="1">
      <alignment horizontal="center" vertical="center"/>
    </xf>
    <xf numFmtId="189" fontId="0" fillId="24" borderId="17" xfId="64" applyNumberFormat="1" applyFont="1" applyFill="1" applyBorder="1" applyAlignment="1">
      <alignment vertical="center"/>
    </xf>
    <xf numFmtId="0" fontId="0" fillId="24" borderId="17" xfId="0" applyFill="1" applyBorder="1" applyAlignment="1">
      <alignment horizontal="center" vertical="center"/>
    </xf>
    <xf numFmtId="0" fontId="20" fillId="24" borderId="25" xfId="0" applyFont="1" applyFill="1" applyBorder="1" applyAlignment="1">
      <alignment vertical="center" wrapText="1"/>
    </xf>
    <xf numFmtId="0" fontId="20" fillId="24" borderId="29" xfId="0" applyFont="1" applyFill="1" applyBorder="1" applyAlignment="1">
      <alignment vertical="center" wrapText="1"/>
    </xf>
    <xf numFmtId="189" fontId="0" fillId="24" borderId="16" xfId="64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189" fontId="0" fillId="24" borderId="0" xfId="64" applyNumberFormat="1" applyFont="1" applyFill="1" applyAlignment="1">
      <alignment horizontal="center" vertical="center"/>
    </xf>
    <xf numFmtId="189" fontId="0" fillId="24" borderId="0" xfId="64" applyNumberFormat="1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0" fontId="19" fillId="24" borderId="0" xfId="0" applyFont="1" applyFill="1" applyAlignment="1">
      <alignment vertical="center"/>
    </xf>
    <xf numFmtId="0" fontId="21" fillId="24" borderId="30" xfId="0" applyFont="1" applyFill="1" applyBorder="1" applyAlignment="1">
      <alignment horizontal="center" vertical="center" wrapText="1"/>
    </xf>
    <xf numFmtId="0" fontId="26" fillId="24" borderId="30" xfId="0" applyFont="1" applyFill="1" applyBorder="1" applyAlignment="1">
      <alignment horizontal="center" vertical="center" wrapText="1"/>
    </xf>
    <xf numFmtId="0" fontId="19" fillId="24" borderId="30" xfId="0" applyFont="1" applyFill="1" applyBorder="1" applyAlignment="1">
      <alignment vertical="center"/>
    </xf>
    <xf numFmtId="0" fontId="19" fillId="24" borderId="31" xfId="0" applyFont="1" applyFill="1" applyBorder="1" applyAlignment="1">
      <alignment horizontal="center" vertical="center"/>
    </xf>
    <xf numFmtId="0" fontId="19" fillId="24" borderId="3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16" borderId="10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justify" vertical="center"/>
    </xf>
    <xf numFmtId="0" fontId="0" fillId="0" borderId="33" xfId="0" applyFont="1" applyFill="1" applyBorder="1" applyAlignment="1">
      <alignment horizontal="left" vertical="center"/>
    </xf>
    <xf numFmtId="0" fontId="20" fillId="0" borderId="34" xfId="0" applyFont="1" applyFill="1" applyBorder="1" applyAlignment="1">
      <alignment horizontal="left" vertical="center"/>
    </xf>
    <xf numFmtId="186" fontId="20" fillId="0" borderId="11" xfId="0" applyNumberFormat="1" applyFont="1" applyFill="1" applyBorder="1" applyAlignment="1">
      <alignment horizontal="left" vertical="center"/>
    </xf>
    <xf numFmtId="49" fontId="19" fillId="0" borderId="11" xfId="64" applyNumberFormat="1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49" fontId="19" fillId="0" borderId="35" xfId="64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49" fontId="19" fillId="0" borderId="29" xfId="64" applyNumberFormat="1" applyFont="1" applyFill="1" applyBorder="1" applyAlignment="1">
      <alignment horizontal="center" vertical="center"/>
    </xf>
    <xf numFmtId="0" fontId="21" fillId="16" borderId="36" xfId="0" applyFont="1" applyFill="1" applyBorder="1" applyAlignment="1">
      <alignment horizontal="center" vertical="center"/>
    </xf>
    <xf numFmtId="0" fontId="21" fillId="16" borderId="34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3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7" fillId="4" borderId="10" xfId="0" applyFont="1" applyFill="1" applyBorder="1" applyAlignment="1">
      <alignment vertical="center"/>
    </xf>
    <xf numFmtId="9" fontId="27" fillId="4" borderId="10" xfId="78" applyFont="1" applyFill="1" applyBorder="1" applyAlignment="1">
      <alignment vertical="center"/>
    </xf>
    <xf numFmtId="192" fontId="27" fillId="4" borderId="10" xfId="0" applyNumberFormat="1" applyFont="1" applyFill="1" applyBorder="1" applyAlignment="1">
      <alignment vertical="center"/>
    </xf>
    <xf numFmtId="19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9" fontId="0" fillId="0" borderId="0" xfId="0" applyNumberFormat="1" applyAlignment="1">
      <alignment vertical="center"/>
    </xf>
    <xf numFmtId="189" fontId="31" fillId="24" borderId="10" xfId="66" applyNumberFormat="1" applyFont="1" applyFill="1" applyBorder="1" applyAlignment="1" applyProtection="1">
      <alignment horizontal="left" vertical="center" wrapText="1"/>
      <protection/>
    </xf>
    <xf numFmtId="0" fontId="31" fillId="24" borderId="10" xfId="0" applyFont="1" applyFill="1" applyBorder="1" applyAlignment="1" applyProtection="1">
      <alignment horizontal="left" vertical="center" wrapText="1"/>
      <protection/>
    </xf>
    <xf numFmtId="189" fontId="49" fillId="24" borderId="10" xfId="66" applyNumberFormat="1" applyFont="1" applyFill="1" applyBorder="1" applyAlignment="1" applyProtection="1">
      <alignment horizontal="left" vertical="center" wrapText="1"/>
      <protection/>
    </xf>
    <xf numFmtId="0" fontId="31" fillId="24" borderId="10" xfId="0" applyFont="1" applyFill="1" applyBorder="1" applyAlignment="1" applyProtection="1">
      <alignment vertical="center" wrapText="1"/>
      <protection/>
    </xf>
    <xf numFmtId="0" fontId="50" fillId="24" borderId="10" xfId="0" applyFont="1" applyFill="1" applyBorder="1" applyAlignment="1" applyProtection="1">
      <alignment horizontal="center" vertical="center"/>
      <protection locked="0"/>
    </xf>
    <xf numFmtId="9" fontId="50" fillId="24" borderId="10" xfId="78" applyFont="1" applyFill="1" applyBorder="1" applyAlignment="1" applyProtection="1">
      <alignment horizontal="center" vertical="center"/>
      <protection locked="0"/>
    </xf>
    <xf numFmtId="3" fontId="50" fillId="24" borderId="10" xfId="0" applyNumberFormat="1" applyFont="1" applyFill="1" applyBorder="1" applyAlignment="1" applyProtection="1">
      <alignment horizontal="center" vertical="center"/>
      <protection locked="0"/>
    </xf>
    <xf numFmtId="9" fontId="50" fillId="24" borderId="10" xfId="0" applyNumberFormat="1" applyFont="1" applyFill="1" applyBorder="1" applyAlignment="1" applyProtection="1">
      <alignment horizontal="center" vertical="center"/>
      <protection locked="0"/>
    </xf>
    <xf numFmtId="0" fontId="50" fillId="24" borderId="10" xfId="0" applyFont="1" applyFill="1" applyBorder="1" applyAlignment="1" applyProtection="1">
      <alignment horizontal="center" vertical="center" wrapText="1"/>
      <protection locked="0"/>
    </xf>
    <xf numFmtId="9" fontId="50" fillId="24" borderId="10" xfId="78" applyFont="1" applyFill="1" applyBorder="1" applyAlignment="1" applyProtection="1">
      <alignment horizontal="center" vertical="center" wrapText="1"/>
      <protection locked="0"/>
    </xf>
    <xf numFmtId="3" fontId="50" fillId="24" borderId="10" xfId="0" applyNumberFormat="1" applyFont="1" applyFill="1" applyBorder="1" applyAlignment="1" applyProtection="1">
      <alignment horizontal="center" vertical="center" wrapText="1"/>
      <protection locked="0"/>
    </xf>
    <xf numFmtId="9" fontId="50" fillId="24" borderId="10" xfId="0" applyNumberFormat="1" applyFont="1" applyFill="1" applyBorder="1" applyAlignment="1" applyProtection="1">
      <alignment horizontal="center" vertical="center" wrapText="1"/>
      <protection locked="0"/>
    </xf>
    <xf numFmtId="195" fontId="51" fillId="0" borderId="10" xfId="0" applyNumberFormat="1" applyFont="1" applyBorder="1" applyAlignment="1" applyProtection="1">
      <alignment horizontal="center" vertical="center"/>
      <protection/>
    </xf>
    <xf numFmtId="195" fontId="51" fillId="24" borderId="10" xfId="0" applyNumberFormat="1" applyFont="1" applyFill="1" applyBorder="1" applyAlignment="1" applyProtection="1">
      <alignment horizontal="center" vertical="center"/>
      <protection/>
    </xf>
    <xf numFmtId="0" fontId="20" fillId="24" borderId="10" xfId="0" applyFont="1" applyFill="1" applyBorder="1" applyAlignment="1">
      <alignment horizontal="center" vertical="center"/>
    </xf>
    <xf numFmtId="0" fontId="0" fillId="24" borderId="27" xfId="0" applyFont="1" applyFill="1" applyBorder="1" applyAlignment="1">
      <alignment vertical="center" wrapText="1"/>
    </xf>
    <xf numFmtId="192" fontId="0" fillId="24" borderId="10" xfId="0" applyNumberFormat="1" applyFont="1" applyFill="1" applyBorder="1" applyAlignment="1">
      <alignment vertical="center"/>
    </xf>
    <xf numFmtId="189" fontId="31" fillId="25" borderId="10" xfId="66" applyNumberFormat="1" applyFont="1" applyFill="1" applyBorder="1" applyAlignment="1" applyProtection="1">
      <alignment horizontal="left" vertical="center" wrapText="1"/>
      <protection/>
    </xf>
    <xf numFmtId="0" fontId="50" fillId="25" borderId="10" xfId="0" applyFont="1" applyFill="1" applyBorder="1" applyAlignment="1" applyProtection="1">
      <alignment horizontal="center" vertical="center"/>
      <protection locked="0"/>
    </xf>
    <xf numFmtId="0" fontId="0" fillId="25" borderId="10" xfId="0" applyFont="1" applyFill="1" applyBorder="1" applyAlignment="1">
      <alignment horizontal="center" vertical="center" wrapText="1"/>
    </xf>
    <xf numFmtId="0" fontId="50" fillId="25" borderId="10" xfId="0" applyFont="1" applyFill="1" applyBorder="1" applyAlignment="1" applyProtection="1">
      <alignment horizontal="center" vertical="center" wrapText="1"/>
      <protection locked="0"/>
    </xf>
    <xf numFmtId="195" fontId="51" fillId="25" borderId="10" xfId="0" applyNumberFormat="1" applyFont="1" applyFill="1" applyBorder="1" applyAlignment="1" applyProtection="1">
      <alignment horizontal="center" vertical="center"/>
      <protection/>
    </xf>
    <xf numFmtId="195" fontId="0" fillId="0" borderId="34" xfId="0" applyNumberFormat="1" applyFont="1" applyFill="1" applyBorder="1" applyAlignment="1">
      <alignment horizontal="right" vertical="center"/>
    </xf>
    <xf numFmtId="195" fontId="0" fillId="0" borderId="34" xfId="0" applyNumberFormat="1" applyFont="1" applyFill="1" applyBorder="1" applyAlignment="1">
      <alignment horizontal="left" vertical="center"/>
    </xf>
    <xf numFmtId="189" fontId="49" fillId="25" borderId="10" xfId="66" applyNumberFormat="1" applyFont="1" applyFill="1" applyBorder="1" applyAlignment="1" applyProtection="1">
      <alignment horizontal="left" vertical="center" wrapText="1"/>
      <protection/>
    </xf>
    <xf numFmtId="9" fontId="50" fillId="25" borderId="10" xfId="78" applyFont="1" applyFill="1" applyBorder="1" applyAlignment="1" applyProtection="1">
      <alignment horizontal="center" vertical="center"/>
      <protection locked="0"/>
    </xf>
    <xf numFmtId="9" fontId="50" fillId="25" borderId="10" xfId="78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Font="1" applyBorder="1" applyAlignment="1">
      <alignment vertical="center"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189" fontId="25" fillId="0" borderId="10" xfId="66" applyNumberFormat="1" applyFont="1" applyFill="1" applyBorder="1" applyAlignment="1" applyProtection="1">
      <alignment horizontal="left" vertical="center" wrapText="1"/>
      <protection locked="0"/>
    </xf>
    <xf numFmtId="189" fontId="25" fillId="24" borderId="10" xfId="66" applyNumberFormat="1" applyFont="1" applyFill="1" applyBorder="1" applyAlignment="1" applyProtection="1">
      <alignment horizontal="left" vertical="center" wrapText="1"/>
      <protection locked="0"/>
    </xf>
    <xf numFmtId="189" fontId="0" fillId="0" borderId="10" xfId="66" applyNumberFormat="1" applyFont="1" applyFill="1" applyBorder="1" applyAlignment="1" applyProtection="1">
      <alignment vertical="center" wrapText="1"/>
      <protection locked="0"/>
    </xf>
    <xf numFmtId="195" fontId="25" fillId="0" borderId="10" xfId="0" applyNumberFormat="1" applyFont="1" applyFill="1" applyBorder="1" applyAlignment="1">
      <alignment horizontal="right" vertical="center"/>
    </xf>
    <xf numFmtId="201" fontId="25" fillId="0" borderId="10" xfId="67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189" fontId="0" fillId="24" borderId="10" xfId="64" applyNumberFormat="1" applyFont="1" applyFill="1" applyBorder="1" applyAlignment="1">
      <alignment horizontal="right" vertical="center"/>
    </xf>
    <xf numFmtId="202" fontId="0" fillId="24" borderId="10" xfId="0" applyNumberFormat="1" applyFill="1" applyBorder="1" applyAlignment="1">
      <alignment horizontal="right" vertical="center"/>
    </xf>
    <xf numFmtId="14" fontId="0" fillId="0" borderId="10" xfId="0" applyNumberFormat="1" applyFont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189" fontId="32" fillId="24" borderId="27" xfId="66" applyNumberFormat="1" applyFont="1" applyFill="1" applyBorder="1" applyAlignment="1" applyProtection="1">
      <alignment vertical="center" wrapText="1"/>
      <protection/>
    </xf>
    <xf numFmtId="195" fontId="0" fillId="0" borderId="10" xfId="0" applyNumberFormat="1" applyFont="1" applyFill="1" applyBorder="1" applyAlignment="1">
      <alignment horizontal="right" vertical="center"/>
    </xf>
    <xf numFmtId="188" fontId="53" fillId="0" borderId="10" xfId="61" applyNumberFormat="1" applyFont="1" applyFill="1" applyBorder="1" applyAlignment="1">
      <alignment vertical="center" wrapText="1"/>
    </xf>
    <xf numFmtId="207" fontId="53" fillId="0" borderId="10" xfId="76" applyNumberFormat="1" applyFont="1" applyFill="1" applyBorder="1" applyAlignment="1">
      <alignment horizontal="center" vertical="center"/>
      <protection/>
    </xf>
    <xf numFmtId="189" fontId="25" fillId="0" borderId="10" xfId="66" applyNumberFormat="1" applyFont="1" applyFill="1" applyBorder="1" applyAlignment="1" applyProtection="1">
      <alignment vertical="center" wrapText="1"/>
      <protection locked="0"/>
    </xf>
    <xf numFmtId="0" fontId="19" fillId="26" borderId="10" xfId="0" applyFont="1" applyFill="1" applyBorder="1" applyAlignment="1">
      <alignment vertical="center"/>
    </xf>
    <xf numFmtId="189" fontId="25" fillId="0" borderId="27" xfId="66" applyNumberFormat="1" applyFont="1" applyFill="1" applyBorder="1" applyAlignment="1" applyProtection="1">
      <alignment horizontal="left" vertical="center" wrapText="1"/>
      <protection locked="0"/>
    </xf>
    <xf numFmtId="0" fontId="19" fillId="26" borderId="14" xfId="0" applyFont="1" applyFill="1" applyBorder="1" applyAlignment="1">
      <alignment vertical="center"/>
    </xf>
    <xf numFmtId="166" fontId="22" fillId="0" borderId="10" xfId="70" applyNumberFormat="1" applyFont="1" applyFill="1" applyBorder="1" applyAlignment="1">
      <alignment horizontal="center" vertical="center" wrapText="1"/>
    </xf>
    <xf numFmtId="188" fontId="22" fillId="0" borderId="10" xfId="62" applyNumberFormat="1" applyFont="1" applyFill="1" applyBorder="1" applyAlignment="1">
      <alignment horizontal="right" vertical="center"/>
    </xf>
    <xf numFmtId="0" fontId="0" fillId="0" borderId="10" xfId="72" applyFont="1" applyFill="1" applyBorder="1" applyAlignment="1">
      <alignment horizontal="center" vertical="center" wrapText="1"/>
      <protection/>
    </xf>
    <xf numFmtId="0" fontId="0" fillId="24" borderId="10" xfId="0" applyFont="1" applyFill="1" applyBorder="1" applyAlignment="1">
      <alignment horizontal="center" vertical="center" wrapText="1"/>
    </xf>
    <xf numFmtId="195" fontId="50" fillId="25" borderId="10" xfId="69" applyNumberFormat="1" applyFont="1" applyFill="1" applyBorder="1" applyAlignment="1" applyProtection="1">
      <alignment horizontal="center" vertical="center" wrapText="1"/>
      <protection/>
    </xf>
    <xf numFmtId="189" fontId="49" fillId="0" borderId="10" xfId="66" applyNumberFormat="1" applyFont="1" applyFill="1" applyBorder="1" applyAlignment="1" applyProtection="1">
      <alignment horizontal="left" vertical="center" wrapText="1"/>
      <protection/>
    </xf>
    <xf numFmtId="195" fontId="50" fillId="24" borderId="10" xfId="69" applyNumberFormat="1" applyFont="1" applyFill="1" applyBorder="1" applyAlignment="1" applyProtection="1">
      <alignment horizontal="center" vertical="center" wrapText="1"/>
      <protection/>
    </xf>
    <xf numFmtId="195" fontId="5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36" xfId="0" applyFont="1" applyBorder="1" applyAlignment="1">
      <alignment vertical="center" wrapText="1"/>
    </xf>
    <xf numFmtId="192" fontId="0" fillId="0" borderId="10" xfId="0" applyNumberFormat="1" applyFont="1" applyBorder="1" applyAlignment="1">
      <alignment vertical="center"/>
    </xf>
    <xf numFmtId="195" fontId="50" fillId="24" borderId="10" xfId="69" applyNumberFormat="1" applyFont="1" applyFill="1" applyBorder="1" applyAlignment="1" applyProtection="1">
      <alignment horizontal="center" vertical="center"/>
      <protection/>
    </xf>
    <xf numFmtId="189" fontId="23" fillId="24" borderId="10" xfId="66" applyNumberFormat="1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>
      <alignment horizontal="center" vertical="center"/>
    </xf>
    <xf numFmtId="0" fontId="25" fillId="24" borderId="27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vertical="center" wrapText="1"/>
    </xf>
    <xf numFmtId="189" fontId="0" fillId="27" borderId="10" xfId="64" applyNumberFormat="1" applyFont="1" applyFill="1" applyBorder="1" applyAlignment="1">
      <alignment vertical="center"/>
    </xf>
    <xf numFmtId="0" fontId="19" fillId="25" borderId="10" xfId="0" applyFont="1" applyFill="1" applyBorder="1" applyAlignment="1">
      <alignment vertical="center"/>
    </xf>
    <xf numFmtId="0" fontId="19" fillId="25" borderId="14" xfId="0" applyFont="1" applyFill="1" applyBorder="1" applyAlignment="1">
      <alignment vertical="center"/>
    </xf>
    <xf numFmtId="3" fontId="0" fillId="24" borderId="10" xfId="0" applyNumberFormat="1" applyFont="1" applyFill="1" applyBorder="1" applyAlignment="1">
      <alignment horizontal="center" vertical="center"/>
    </xf>
    <xf numFmtId="0" fontId="26" fillId="28" borderId="10" xfId="0" applyFont="1" applyFill="1" applyBorder="1" applyAlignment="1">
      <alignment horizontal="center" vertical="center" wrapText="1"/>
    </xf>
    <xf numFmtId="0" fontId="26" fillId="28" borderId="14" xfId="0" applyFont="1" applyFill="1" applyBorder="1" applyAlignment="1">
      <alignment horizontal="center" vertical="center" wrapText="1"/>
    </xf>
    <xf numFmtId="1" fontId="50" fillId="24" borderId="10" xfId="78" applyNumberFormat="1" applyFont="1" applyFill="1" applyBorder="1" applyAlignment="1" applyProtection="1">
      <alignment horizontal="center" vertical="center"/>
      <protection locked="0"/>
    </xf>
    <xf numFmtId="49" fontId="54" fillId="0" borderId="10" xfId="75" applyNumberFormat="1" applyFont="1" applyFill="1" applyBorder="1" applyAlignment="1">
      <alignment horizontal="center" vertical="center" wrapText="1"/>
      <protection/>
    </xf>
    <xf numFmtId="49" fontId="22" fillId="0" borderId="10" xfId="74" applyNumberFormat="1" applyFont="1" applyFill="1" applyBorder="1" applyAlignment="1">
      <alignment horizontal="center" vertical="center"/>
      <protection/>
    </xf>
    <xf numFmtId="49" fontId="22" fillId="0" borderId="36" xfId="74" applyNumberFormat="1" applyFont="1" applyFill="1" applyBorder="1" applyAlignment="1">
      <alignment horizontal="center" vertical="center"/>
      <protection/>
    </xf>
    <xf numFmtId="166" fontId="22" fillId="0" borderId="10" xfId="70" applyNumberFormat="1" applyFont="1" applyFill="1" applyBorder="1" applyAlignment="1">
      <alignment horizontal="right" vertical="center" wrapText="1"/>
    </xf>
    <xf numFmtId="49" fontId="0" fillId="0" borderId="10" xfId="72" applyNumberFormat="1" applyFont="1" applyFill="1" applyBorder="1" applyAlignment="1">
      <alignment horizontal="center" vertical="center" wrapText="1"/>
      <protection/>
    </xf>
    <xf numFmtId="0" fontId="54" fillId="0" borderId="10" xfId="72" applyFont="1" applyFill="1" applyBorder="1" applyAlignment="1">
      <alignment horizontal="center" vertical="center" wrapText="1"/>
      <protection/>
    </xf>
    <xf numFmtId="0" fontId="35" fillId="0" borderId="10" xfId="72" applyFont="1" applyFill="1" applyBorder="1" applyAlignment="1">
      <alignment horizontal="center" vertical="center" wrapText="1"/>
      <protection/>
    </xf>
    <xf numFmtId="49" fontId="22" fillId="0" borderId="10" xfId="74" applyNumberFormat="1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 wrapText="1"/>
    </xf>
    <xf numFmtId="0" fontId="22" fillId="0" borderId="10" xfId="74" applyFont="1" applyFill="1" applyBorder="1" applyAlignment="1">
      <alignment horizontal="center" vertical="center"/>
      <protection/>
    </xf>
    <xf numFmtId="202" fontId="0" fillId="29" borderId="10" xfId="0" applyNumberFormat="1" applyFill="1" applyBorder="1" applyAlignment="1">
      <alignment horizontal="right" vertical="center"/>
    </xf>
    <xf numFmtId="0" fontId="0" fillId="24" borderId="10" xfId="0" applyFill="1" applyBorder="1" applyAlignment="1">
      <alignment horizontal="center" vertical="center"/>
    </xf>
    <xf numFmtId="189" fontId="0" fillId="24" borderId="10" xfId="65" applyNumberFormat="1" applyFont="1" applyFill="1" applyBorder="1" applyAlignment="1">
      <alignment vertical="center"/>
    </xf>
    <xf numFmtId="189" fontId="0" fillId="24" borderId="10" xfId="65" applyNumberFormat="1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vertical="center" wrapText="1"/>
    </xf>
    <xf numFmtId="189" fontId="0" fillId="29" borderId="10" xfId="65" applyNumberFormat="1" applyFont="1" applyFill="1" applyBorder="1" applyAlignment="1">
      <alignment vertical="center"/>
    </xf>
    <xf numFmtId="1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4" fontId="23" fillId="0" borderId="38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  <xf numFmtId="0" fontId="20" fillId="24" borderId="40" xfId="0" applyFont="1" applyFill="1" applyBorder="1" applyAlignment="1">
      <alignment horizontal="center" vertical="center"/>
    </xf>
    <xf numFmtId="0" fontId="20" fillId="24" borderId="3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16" borderId="36" xfId="0" applyFont="1" applyFill="1" applyBorder="1" applyAlignment="1">
      <alignment horizontal="left" vertical="center" wrapText="1"/>
    </xf>
    <xf numFmtId="0" fontId="20" fillId="0" borderId="36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49" fontId="19" fillId="0" borderId="0" xfId="64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/>
    </xf>
    <xf numFmtId="0" fontId="20" fillId="16" borderId="38" xfId="0" applyFont="1" applyFill="1" applyBorder="1" applyAlignment="1">
      <alignment horizontal="left" vertical="center" wrapText="1"/>
    </xf>
    <xf numFmtId="0" fontId="20" fillId="16" borderId="20" xfId="0" applyFont="1" applyFill="1" applyBorder="1" applyAlignment="1">
      <alignment horizontal="left" vertical="center" wrapText="1"/>
    </xf>
    <xf numFmtId="0" fontId="20" fillId="16" borderId="39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 wrapText="1"/>
    </xf>
    <xf numFmtId="0" fontId="56" fillId="0" borderId="37" xfId="0" applyFont="1" applyFill="1" applyBorder="1" applyAlignment="1" applyProtection="1">
      <alignment horizontal="center" vertical="center" wrapText="1"/>
      <protection/>
    </xf>
    <xf numFmtId="0" fontId="56" fillId="0" borderId="41" xfId="0" applyFont="1" applyFill="1" applyBorder="1" applyAlignment="1" applyProtection="1">
      <alignment horizontal="center" vertical="center" wrapText="1"/>
      <protection/>
    </xf>
    <xf numFmtId="0" fontId="56" fillId="0" borderId="42" xfId="0" applyFont="1" applyFill="1" applyBorder="1" applyAlignment="1" applyProtection="1">
      <alignment horizontal="center" vertical="center" wrapText="1"/>
      <protection/>
    </xf>
    <xf numFmtId="0" fontId="56" fillId="0" borderId="33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0" fontId="56" fillId="0" borderId="35" xfId="0" applyFont="1" applyFill="1" applyBorder="1" applyAlignment="1" applyProtection="1">
      <alignment horizontal="center" vertical="center" wrapText="1"/>
      <protection/>
    </xf>
    <xf numFmtId="0" fontId="56" fillId="0" borderId="34" xfId="0" applyFont="1" applyFill="1" applyBorder="1" applyAlignment="1" applyProtection="1">
      <alignment horizontal="center" vertical="center" wrapText="1"/>
      <protection/>
    </xf>
    <xf numFmtId="0" fontId="56" fillId="0" borderId="11" xfId="0" applyFont="1" applyFill="1" applyBorder="1" applyAlignment="1" applyProtection="1">
      <alignment horizontal="center" vertical="center" wrapText="1"/>
      <protection/>
    </xf>
    <xf numFmtId="0" fontId="56" fillId="0" borderId="29" xfId="0" applyFont="1" applyFill="1" applyBorder="1" applyAlignment="1" applyProtection="1">
      <alignment horizontal="center" vertical="center" wrapText="1"/>
      <protection/>
    </xf>
    <xf numFmtId="9" fontId="0" fillId="0" borderId="27" xfId="78" applyFont="1" applyBorder="1" applyAlignment="1">
      <alignment horizontal="center" vertical="center"/>
    </xf>
    <xf numFmtId="9" fontId="0" fillId="0" borderId="40" xfId="78" applyFont="1" applyBorder="1" applyAlignment="1">
      <alignment horizontal="center" vertical="center"/>
    </xf>
    <xf numFmtId="9" fontId="0" fillId="0" borderId="36" xfId="78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 wrapText="1"/>
    </xf>
    <xf numFmtId="0" fontId="57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195" fontId="20" fillId="0" borderId="38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38" xfId="0" applyFont="1" applyBorder="1" applyAlignment="1">
      <alignment horizontal="right" vertical="center"/>
    </xf>
    <xf numFmtId="0" fontId="20" fillId="0" borderId="20" xfId="0" applyFont="1" applyBorder="1" applyAlignment="1">
      <alignment horizontal="right" vertical="center"/>
    </xf>
    <xf numFmtId="0" fontId="20" fillId="0" borderId="39" xfId="0" applyFont="1" applyBorder="1" applyAlignment="1">
      <alignment horizontal="right" vertical="center"/>
    </xf>
    <xf numFmtId="0" fontId="20" fillId="16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left" vertical="center"/>
    </xf>
    <xf numFmtId="49" fontId="19" fillId="0" borderId="11" xfId="64" applyNumberFormat="1" applyFont="1" applyFill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9" fontId="58" fillId="24" borderId="27" xfId="66" applyNumberFormat="1" applyFont="1" applyFill="1" applyBorder="1" applyAlignment="1" applyProtection="1">
      <alignment horizontal="center" vertical="center" wrapText="1"/>
      <protection/>
    </xf>
    <xf numFmtId="189" fontId="58" fillId="24" borderId="40" xfId="66" applyNumberFormat="1" applyFont="1" applyFill="1" applyBorder="1" applyAlignment="1" applyProtection="1">
      <alignment horizontal="center" vertical="center" wrapText="1"/>
      <protection/>
    </xf>
    <xf numFmtId="189" fontId="58" fillId="24" borderId="36" xfId="66" applyNumberFormat="1" applyFont="1" applyFill="1" applyBorder="1" applyAlignment="1" applyProtection="1">
      <alignment horizontal="center" vertical="center" wrapText="1"/>
      <protection/>
    </xf>
    <xf numFmtId="14" fontId="23" fillId="0" borderId="39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56" fillId="0" borderId="38" xfId="0" applyFont="1" applyFill="1" applyBorder="1" applyAlignment="1" applyProtection="1">
      <alignment horizontal="center" vertical="center" wrapText="1"/>
      <protection/>
    </xf>
    <xf numFmtId="0" fontId="56" fillId="0" borderId="20" xfId="0" applyFont="1" applyFill="1" applyBorder="1" applyAlignment="1" applyProtection="1">
      <alignment horizontal="center" vertical="center" wrapText="1"/>
      <protection/>
    </xf>
    <xf numFmtId="0" fontId="56" fillId="0" borderId="39" xfId="0" applyFont="1" applyFill="1" applyBorder="1" applyAlignment="1" applyProtection="1">
      <alignment horizontal="center" vertical="center" wrapText="1"/>
      <protection/>
    </xf>
    <xf numFmtId="0" fontId="20" fillId="24" borderId="10" xfId="0" applyFont="1" applyFill="1" applyBorder="1" applyAlignment="1">
      <alignment horizontal="center" vertical="center"/>
    </xf>
    <xf numFmtId="0" fontId="21" fillId="24" borderId="43" xfId="0" applyFont="1" applyFill="1" applyBorder="1" applyAlignment="1">
      <alignment horizontal="center" vertical="center" wrapText="1"/>
    </xf>
    <xf numFmtId="0" fontId="21" fillId="24" borderId="44" xfId="0" applyFont="1" applyFill="1" applyBorder="1" applyAlignment="1">
      <alignment horizontal="center" vertical="center" wrapText="1"/>
    </xf>
    <xf numFmtId="0" fontId="21" fillId="24" borderId="45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right" vertical="center"/>
    </xf>
    <xf numFmtId="0" fontId="19" fillId="24" borderId="38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/>
    </xf>
    <xf numFmtId="0" fontId="19" fillId="24" borderId="39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left" vertical="center"/>
    </xf>
    <xf numFmtId="0" fontId="0" fillId="24" borderId="39" xfId="0" applyFill="1" applyBorder="1" applyAlignment="1">
      <alignment horizontal="left" vertical="center"/>
    </xf>
    <xf numFmtId="0" fontId="0" fillId="24" borderId="19" xfId="0" applyFill="1" applyBorder="1" applyAlignment="1">
      <alignment horizontal="left" vertical="center"/>
    </xf>
    <xf numFmtId="0" fontId="0" fillId="24" borderId="19" xfId="0" applyFill="1" applyBorder="1" applyAlignment="1">
      <alignment horizontal="center" vertical="center"/>
    </xf>
    <xf numFmtId="0" fontId="0" fillId="24" borderId="39" xfId="0" applyFill="1" applyBorder="1" applyAlignment="1">
      <alignment horizontal="center" vertical="center"/>
    </xf>
    <xf numFmtId="0" fontId="27" fillId="24" borderId="46" xfId="0" applyFont="1" applyFill="1" applyBorder="1" applyAlignment="1">
      <alignment horizontal="right" vertical="center"/>
    </xf>
    <xf numFmtId="0" fontId="27" fillId="24" borderId="41" xfId="0" applyFont="1" applyFill="1" applyBorder="1" applyAlignment="1">
      <alignment horizontal="right" vertical="center"/>
    </xf>
    <xf numFmtId="0" fontId="27" fillId="24" borderId="42" xfId="0" applyFont="1" applyFill="1" applyBorder="1" applyAlignment="1">
      <alignment horizontal="right" vertical="center"/>
    </xf>
    <xf numFmtId="0" fontId="19" fillId="24" borderId="37" xfId="0" applyFont="1" applyFill="1" applyBorder="1" applyAlignment="1">
      <alignment horizontal="center" vertical="center"/>
    </xf>
    <xf numFmtId="0" fontId="19" fillId="24" borderId="41" xfId="0" applyFont="1" applyFill="1" applyBorder="1" applyAlignment="1">
      <alignment horizontal="center" vertical="center"/>
    </xf>
    <xf numFmtId="0" fontId="19" fillId="24" borderId="47" xfId="0" applyFont="1" applyFill="1" applyBorder="1" applyAlignment="1">
      <alignment horizontal="center" vertical="center"/>
    </xf>
    <xf numFmtId="189" fontId="20" fillId="24" borderId="27" xfId="64" applyNumberFormat="1" applyFont="1" applyFill="1" applyBorder="1" applyAlignment="1">
      <alignment horizontal="center" vertical="center" wrapText="1"/>
    </xf>
    <xf numFmtId="189" fontId="20" fillId="24" borderId="36" xfId="64" applyNumberFormat="1" applyFont="1" applyFill="1" applyBorder="1" applyAlignment="1">
      <alignment horizontal="center" vertical="center" wrapText="1"/>
    </xf>
    <xf numFmtId="189" fontId="20" fillId="24" borderId="10" xfId="64" applyNumberFormat="1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48" xfId="0" applyFont="1" applyFill="1" applyBorder="1" applyAlignment="1">
      <alignment horizontal="center" vertical="center" wrapText="1"/>
    </xf>
    <xf numFmtId="0" fontId="20" fillId="24" borderId="49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9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189" fontId="20" fillId="24" borderId="50" xfId="64" applyNumberFormat="1" applyFont="1" applyFill="1" applyBorder="1" applyAlignment="1">
      <alignment horizontal="center" vertical="center" wrapText="1"/>
    </xf>
    <xf numFmtId="0" fontId="27" fillId="24" borderId="51" xfId="0" applyFont="1" applyFill="1" applyBorder="1" applyAlignment="1">
      <alignment horizontal="right" vertical="center"/>
    </xf>
    <xf numFmtId="0" fontId="27" fillId="24" borderId="22" xfId="0" applyFont="1" applyFill="1" applyBorder="1" applyAlignment="1">
      <alignment horizontal="right" vertical="center"/>
    </xf>
    <xf numFmtId="0" fontId="27" fillId="24" borderId="23" xfId="0" applyFont="1" applyFill="1" applyBorder="1" applyAlignment="1">
      <alignment horizontal="right" vertical="center"/>
    </xf>
    <xf numFmtId="0" fontId="19" fillId="24" borderId="21" xfId="0" applyFont="1" applyFill="1" applyBorder="1" applyAlignment="1">
      <alignment horizontal="center" vertical="center"/>
    </xf>
    <xf numFmtId="0" fontId="19" fillId="24" borderId="22" xfId="0" applyFont="1" applyFill="1" applyBorder="1" applyAlignment="1">
      <alignment horizontal="center" vertical="center"/>
    </xf>
    <xf numFmtId="0" fontId="19" fillId="24" borderId="52" xfId="0" applyFont="1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19" xfId="0" applyFont="1" applyFill="1" applyBorder="1" applyAlignment="1">
      <alignment horizontal="center" vertical="center" wrapText="1"/>
    </xf>
    <xf numFmtId="0" fontId="0" fillId="24" borderId="39" xfId="0" applyFill="1" applyBorder="1" applyAlignment="1">
      <alignment horizontal="center" vertical="center" wrapText="1"/>
    </xf>
    <xf numFmtId="0" fontId="0" fillId="24" borderId="43" xfId="0" applyFont="1" applyFill="1" applyBorder="1" applyAlignment="1">
      <alignment horizontal="center" vertical="center" wrapText="1"/>
    </xf>
    <xf numFmtId="0" fontId="0" fillId="24" borderId="44" xfId="0" applyFont="1" applyFill="1" applyBorder="1" applyAlignment="1">
      <alignment horizontal="center" vertical="center" wrapText="1"/>
    </xf>
    <xf numFmtId="0" fontId="0" fillId="24" borderId="45" xfId="0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 wrapText="1"/>
    </xf>
    <xf numFmtId="0" fontId="25" fillId="24" borderId="53" xfId="0" applyFont="1" applyFill="1" applyBorder="1" applyAlignment="1">
      <alignment horizontal="center" vertical="center" wrapText="1"/>
    </xf>
    <xf numFmtId="0" fontId="18" fillId="24" borderId="54" xfId="0" applyFont="1" applyFill="1" applyBorder="1" applyAlignment="1">
      <alignment horizontal="center" vertical="center" wrapText="1"/>
    </xf>
    <xf numFmtId="0" fontId="18" fillId="24" borderId="55" xfId="0" applyFont="1" applyFill="1" applyBorder="1" applyAlignment="1">
      <alignment horizontal="center" vertical="center" wrapText="1"/>
    </xf>
    <xf numFmtId="0" fontId="18" fillId="24" borderId="56" xfId="0" applyFont="1" applyFill="1" applyBorder="1" applyAlignment="1">
      <alignment horizontal="center" vertical="center" wrapText="1"/>
    </xf>
    <xf numFmtId="0" fontId="18" fillId="24" borderId="57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center" vertical="center" wrapText="1"/>
    </xf>
    <xf numFmtId="0" fontId="24" fillId="24" borderId="58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34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189" fontId="25" fillId="0" borderId="38" xfId="66" applyNumberFormat="1" applyFont="1" applyFill="1" applyBorder="1" applyAlignment="1" applyProtection="1">
      <alignment horizontal="left" vertical="center" wrapText="1"/>
      <protection locked="0"/>
    </xf>
    <xf numFmtId="189" fontId="25" fillId="0" borderId="39" xfId="66" applyNumberFormat="1" applyFont="1" applyFill="1" applyBorder="1" applyAlignment="1" applyProtection="1">
      <alignment horizontal="left" vertical="center" wrapText="1"/>
      <protection locked="0"/>
    </xf>
    <xf numFmtId="0" fontId="24" fillId="24" borderId="37" xfId="0" applyFont="1" applyFill="1" applyBorder="1" applyAlignment="1">
      <alignment horizontal="center" vertical="center" wrapText="1"/>
    </xf>
    <xf numFmtId="0" fontId="24" fillId="24" borderId="41" xfId="0" applyFont="1" applyFill="1" applyBorder="1" applyAlignment="1">
      <alignment horizontal="center" vertical="center" wrapText="1"/>
    </xf>
    <xf numFmtId="0" fontId="24" fillId="24" borderId="42" xfId="0" applyFont="1" applyFill="1" applyBorder="1" applyAlignment="1">
      <alignment horizontal="center" vertical="center" wrapText="1"/>
    </xf>
    <xf numFmtId="0" fontId="24" fillId="24" borderId="33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35" xfId="0" applyFont="1" applyFill="1" applyBorder="1" applyAlignment="1">
      <alignment horizontal="center" vertical="center" wrapText="1"/>
    </xf>
    <xf numFmtId="0" fontId="57" fillId="24" borderId="59" xfId="0" applyFont="1" applyFill="1" applyBorder="1" applyAlignment="1">
      <alignment horizontal="left" vertical="center"/>
    </xf>
    <xf numFmtId="0" fontId="57" fillId="24" borderId="44" xfId="0" applyFont="1" applyFill="1" applyBorder="1" applyAlignment="1">
      <alignment horizontal="left" vertical="center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39" xfId="0" applyFont="1" applyFill="1" applyBorder="1" applyAlignment="1">
      <alignment horizontal="center" vertical="center" wrapText="1"/>
    </xf>
    <xf numFmtId="0" fontId="20" fillId="24" borderId="28" xfId="0" applyFont="1" applyFill="1" applyBorder="1" applyAlignment="1">
      <alignment horizontal="left" vertical="center"/>
    </xf>
    <xf numFmtId="0" fontId="20" fillId="24" borderId="17" xfId="0" applyFont="1" applyFill="1" applyBorder="1" applyAlignment="1">
      <alignment horizontal="left" vertical="center"/>
    </xf>
    <xf numFmtId="0" fontId="21" fillId="24" borderId="38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21" fillId="24" borderId="53" xfId="0" applyFont="1" applyFill="1" applyBorder="1" applyAlignment="1">
      <alignment horizontal="center" vertical="center" wrapText="1"/>
    </xf>
    <xf numFmtId="0" fontId="25" fillId="24" borderId="21" xfId="0" applyFont="1" applyFill="1" applyBorder="1" applyAlignment="1">
      <alignment horizontal="center" vertical="center" wrapText="1"/>
    </xf>
    <xf numFmtId="0" fontId="25" fillId="24" borderId="22" xfId="0" applyFont="1" applyFill="1" applyBorder="1" applyAlignment="1">
      <alignment horizontal="center" vertical="center" wrapText="1"/>
    </xf>
    <xf numFmtId="0" fontId="25" fillId="24" borderId="23" xfId="0" applyFont="1" applyFill="1" applyBorder="1" applyAlignment="1">
      <alignment horizontal="center" vertical="center" wrapText="1"/>
    </xf>
    <xf numFmtId="14" fontId="25" fillId="24" borderId="21" xfId="0" applyNumberFormat="1" applyFont="1" applyFill="1" applyBorder="1" applyAlignment="1">
      <alignment horizontal="center" vertical="center" wrapText="1"/>
    </xf>
    <xf numFmtId="14" fontId="25" fillId="24" borderId="22" xfId="0" applyNumberFormat="1" applyFont="1" applyFill="1" applyBorder="1" applyAlignment="1">
      <alignment horizontal="center" vertical="center" wrapText="1"/>
    </xf>
    <xf numFmtId="14" fontId="25" fillId="24" borderId="52" xfId="0" applyNumberFormat="1" applyFont="1" applyFill="1" applyBorder="1" applyAlignment="1">
      <alignment horizontal="center" vertical="center" wrapText="1"/>
    </xf>
    <xf numFmtId="0" fontId="20" fillId="24" borderId="59" xfId="0" applyFont="1" applyFill="1" applyBorder="1" applyAlignment="1">
      <alignment horizontal="left" vertical="center"/>
    </xf>
    <xf numFmtId="0" fontId="20" fillId="24" borderId="44" xfId="0" applyFont="1" applyFill="1" applyBorder="1" applyAlignment="1">
      <alignment horizontal="left" vertical="center"/>
    </xf>
    <xf numFmtId="0" fontId="23" fillId="24" borderId="60" xfId="0" applyFont="1" applyFill="1" applyBorder="1" applyAlignment="1">
      <alignment horizontal="center" vertical="center"/>
    </xf>
    <xf numFmtId="0" fontId="23" fillId="24" borderId="61" xfId="0" applyFont="1" applyFill="1" applyBorder="1" applyAlignment="1">
      <alignment horizontal="center" vertical="center"/>
    </xf>
    <xf numFmtId="0" fontId="20" fillId="24" borderId="46" xfId="0" applyFont="1" applyFill="1" applyBorder="1" applyAlignment="1">
      <alignment horizontal="center" vertical="center" wrapText="1"/>
    </xf>
    <xf numFmtId="0" fontId="20" fillId="24" borderId="41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/>
    </xf>
    <xf numFmtId="0" fontId="19" fillId="24" borderId="53" xfId="0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left" vertical="center"/>
    </xf>
    <xf numFmtId="0" fontId="27" fillId="24" borderId="20" xfId="0" applyFont="1" applyFill="1" applyBorder="1" applyAlignment="1">
      <alignment horizontal="left" vertical="center"/>
    </xf>
    <xf numFmtId="0" fontId="20" fillId="24" borderId="46" xfId="0" applyFont="1" applyFill="1" applyBorder="1" applyAlignment="1">
      <alignment horizontal="center" vertical="center"/>
    </xf>
    <xf numFmtId="0" fontId="20" fillId="24" borderId="42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0" fontId="20" fillId="24" borderId="29" xfId="0" applyFont="1" applyFill="1" applyBorder="1" applyAlignment="1">
      <alignment horizontal="center" vertical="center"/>
    </xf>
    <xf numFmtId="189" fontId="20" fillId="24" borderId="27" xfId="64" applyNumberFormat="1" applyFont="1" applyFill="1" applyBorder="1" applyAlignment="1">
      <alignment horizontal="center" vertical="center"/>
    </xf>
    <xf numFmtId="189" fontId="20" fillId="24" borderId="36" xfId="64" applyNumberFormat="1" applyFont="1" applyFill="1" applyBorder="1" applyAlignment="1">
      <alignment horizontal="center" vertical="center"/>
    </xf>
    <xf numFmtId="189" fontId="21" fillId="24" borderId="50" xfId="64" applyNumberFormat="1" applyFont="1" applyFill="1" applyBorder="1" applyAlignment="1">
      <alignment horizontal="center" vertical="center" wrapText="1"/>
    </xf>
    <xf numFmtId="189" fontId="21" fillId="24" borderId="36" xfId="64" applyNumberFormat="1" applyFont="1" applyFill="1" applyBorder="1" applyAlignment="1">
      <alignment horizontal="center" vertical="center" wrapText="1"/>
    </xf>
    <xf numFmtId="189" fontId="21" fillId="24" borderId="10" xfId="64" applyNumberFormat="1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2" fillId="0" borderId="38" xfId="74" applyFont="1" applyFill="1" applyBorder="1" applyAlignment="1">
      <alignment vertical="center" wrapText="1"/>
      <protection/>
    </xf>
    <xf numFmtId="0" fontId="22" fillId="0" borderId="39" xfId="74" applyFont="1" applyFill="1" applyBorder="1" applyAlignment="1">
      <alignment vertical="center" wrapText="1"/>
      <protection/>
    </xf>
    <xf numFmtId="3" fontId="22" fillId="0" borderId="38" xfId="75" applyNumberFormat="1" applyFont="1" applyFill="1" applyBorder="1" applyAlignment="1">
      <alignment horizontal="left" vertical="center" wrapText="1"/>
      <protection/>
    </xf>
    <xf numFmtId="3" fontId="22" fillId="0" borderId="39" xfId="75" applyNumberFormat="1" applyFont="1" applyFill="1" applyBorder="1" applyAlignment="1">
      <alignment horizontal="left" vertical="center" wrapText="1"/>
      <protection/>
    </xf>
    <xf numFmtId="0" fontId="22" fillId="0" borderId="38" xfId="74" applyFont="1" applyFill="1" applyBorder="1" applyAlignment="1">
      <alignment horizontal="left" vertical="center" wrapText="1"/>
      <protection/>
    </xf>
    <xf numFmtId="0" fontId="22" fillId="0" borderId="39" xfId="74" applyFont="1" applyFill="1" applyBorder="1" applyAlignment="1">
      <alignment horizontal="left" vertical="center" wrapText="1"/>
      <protection/>
    </xf>
    <xf numFmtId="0" fontId="22" fillId="0" borderId="10" xfId="75" applyFont="1" applyFill="1" applyBorder="1" applyAlignment="1">
      <alignment horizontal="left" vertical="center" wrapText="1"/>
      <protection/>
    </xf>
    <xf numFmtId="0" fontId="22" fillId="0" borderId="38" xfId="75" applyFont="1" applyFill="1" applyBorder="1" applyAlignment="1">
      <alignment horizontal="left" wrapText="1"/>
      <protection/>
    </xf>
    <xf numFmtId="0" fontId="22" fillId="0" borderId="39" xfId="75" applyFont="1" applyFill="1" applyBorder="1" applyAlignment="1">
      <alignment horizontal="left" wrapText="1"/>
      <protection/>
    </xf>
    <xf numFmtId="1" fontId="20" fillId="0" borderId="10" xfId="78" applyNumberFormat="1" applyFont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left" vertical="center"/>
    </xf>
    <xf numFmtId="192" fontId="27" fillId="4" borderId="38" xfId="78" applyNumberFormat="1" applyFont="1" applyFill="1" applyBorder="1" applyAlignment="1">
      <alignment horizontal="center" vertical="center"/>
    </xf>
    <xf numFmtId="9" fontId="27" fillId="4" borderId="39" xfId="78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195" fontId="0" fillId="25" borderId="27" xfId="0" applyNumberFormat="1" applyFont="1" applyFill="1" applyBorder="1" applyAlignment="1">
      <alignment horizontal="center" vertical="center"/>
    </xf>
    <xf numFmtId="0" fontId="0" fillId="25" borderId="36" xfId="0" applyFont="1" applyFill="1" applyBorder="1" applyAlignment="1">
      <alignment horizontal="center" vertical="center"/>
    </xf>
    <xf numFmtId="0" fontId="56" fillId="25" borderId="38" xfId="0" applyFont="1" applyFill="1" applyBorder="1" applyAlignment="1" applyProtection="1">
      <alignment horizontal="center" vertical="center" wrapText="1"/>
      <protection/>
    </xf>
    <xf numFmtId="0" fontId="56" fillId="25" borderId="20" xfId="0" applyFont="1" applyFill="1" applyBorder="1" applyAlignment="1" applyProtection="1">
      <alignment horizontal="center" vertical="center" wrapText="1"/>
      <protection/>
    </xf>
    <xf numFmtId="0" fontId="56" fillId="25" borderId="39" xfId="0" applyFont="1" applyFill="1" applyBorder="1" applyAlignment="1" applyProtection="1">
      <alignment horizontal="center" vertical="center" wrapText="1"/>
      <protection/>
    </xf>
    <xf numFmtId="1" fontId="0" fillId="25" borderId="38" xfId="78" applyNumberFormat="1" applyFont="1" applyFill="1" applyBorder="1" applyAlignment="1">
      <alignment horizontal="center" vertical="center" wrapText="1"/>
    </xf>
    <xf numFmtId="1" fontId="0" fillId="25" borderId="39" xfId="78" applyNumberFormat="1" applyFont="1" applyFill="1" applyBorder="1" applyAlignment="1">
      <alignment horizontal="center" vertical="center" wrapText="1"/>
    </xf>
    <xf numFmtId="9" fontId="50" fillId="24" borderId="38" xfId="0" applyNumberFormat="1" applyFont="1" applyFill="1" applyBorder="1" applyAlignment="1" applyProtection="1">
      <alignment horizontal="center" vertical="center" wrapText="1"/>
      <protection locked="0"/>
    </xf>
    <xf numFmtId="9" fontId="50" fillId="24" borderId="39" xfId="0" applyNumberFormat="1" applyFont="1" applyFill="1" applyBorder="1" applyAlignment="1" applyProtection="1">
      <alignment horizontal="center" vertical="center" wrapText="1"/>
      <protection locked="0"/>
    </xf>
    <xf numFmtId="9" fontId="20" fillId="0" borderId="10" xfId="78" applyFont="1" applyBorder="1" applyAlignment="1">
      <alignment horizontal="center" vertical="center" wrapText="1"/>
    </xf>
    <xf numFmtId="0" fontId="0" fillId="25" borderId="27" xfId="0" applyFont="1" applyFill="1" applyBorder="1" applyAlignment="1">
      <alignment horizontal="center" vertical="center" wrapText="1"/>
    </xf>
    <xf numFmtId="0" fontId="0" fillId="25" borderId="36" xfId="0" applyFont="1" applyFill="1" applyBorder="1" applyAlignment="1">
      <alignment horizontal="center" vertical="center" wrapText="1"/>
    </xf>
    <xf numFmtId="9" fontId="0" fillId="25" borderId="38" xfId="78" applyFont="1" applyFill="1" applyBorder="1" applyAlignment="1">
      <alignment horizontal="center" vertical="center" wrapText="1"/>
    </xf>
    <xf numFmtId="9" fontId="0" fillId="25" borderId="39" xfId="78" applyFont="1" applyFill="1" applyBorder="1" applyAlignment="1">
      <alignment horizontal="center" vertical="center" wrapText="1"/>
    </xf>
    <xf numFmtId="0" fontId="56" fillId="24" borderId="38" xfId="0" applyFont="1" applyFill="1" applyBorder="1" applyAlignment="1" applyProtection="1">
      <alignment horizontal="center" vertical="center" wrapText="1"/>
      <protection/>
    </xf>
    <xf numFmtId="0" fontId="56" fillId="24" borderId="20" xfId="0" applyFont="1" applyFill="1" applyBorder="1" applyAlignment="1" applyProtection="1">
      <alignment horizontal="center" vertical="center" wrapText="1"/>
      <protection/>
    </xf>
    <xf numFmtId="0" fontId="56" fillId="24" borderId="39" xfId="0" applyFont="1" applyFill="1" applyBorder="1" applyAlignment="1" applyProtection="1">
      <alignment horizontal="center" vertical="center" wrapText="1"/>
      <protection/>
    </xf>
    <xf numFmtId="1" fontId="20" fillId="24" borderId="10" xfId="78" applyNumberFormat="1" applyFont="1" applyFill="1" applyBorder="1" applyAlignment="1">
      <alignment horizontal="center" vertical="center" wrapText="1"/>
    </xf>
    <xf numFmtId="195" fontId="0" fillId="0" borderId="27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14" fontId="25" fillId="0" borderId="10" xfId="0" applyNumberFormat="1" applyFont="1" applyBorder="1" applyAlignment="1">
      <alignment horizontal="center" vertical="center"/>
    </xf>
  </cellXfs>
  <cellStyles count="7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o" xfId="45"/>
    <cellStyle name="Cálculo" xfId="46"/>
    <cellStyle name="Celda de comprobación" xfId="47"/>
    <cellStyle name="Celda vinculada" xfId="48"/>
    <cellStyle name="Encabezado 1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Incorrecto" xfId="58"/>
    <cellStyle name="Comma" xfId="59"/>
    <cellStyle name="Comma [0]" xfId="60"/>
    <cellStyle name="Millares 5" xfId="61"/>
    <cellStyle name="Millares_3-SISTEMA DESARROLLO ADMINISTRATIVO-POA 2008-1" xfId="62"/>
    <cellStyle name="Millares_Copia de MATRICES OPERATIVAS PROYECTOS PAT 07-09-AJUSTADAS-2008" xfId="63"/>
    <cellStyle name="Millares_FORMATO POA" xfId="64"/>
    <cellStyle name="Millares_FORMATO POA 2" xfId="65"/>
    <cellStyle name="Millares_Libro2" xfId="66"/>
    <cellStyle name="Currency" xfId="67"/>
    <cellStyle name="Currency [0]" xfId="68"/>
    <cellStyle name="Moneda 2" xfId="69"/>
    <cellStyle name="Moneda 2 2" xfId="70"/>
    <cellStyle name="Neutral" xfId="71"/>
    <cellStyle name="Normal 11" xfId="72"/>
    <cellStyle name="Normal 2" xfId="73"/>
    <cellStyle name="Normal 2 2" xfId="74"/>
    <cellStyle name="Normal 3" xfId="75"/>
    <cellStyle name="Normal 6" xfId="76"/>
    <cellStyle name="Notas" xfId="77"/>
    <cellStyle name="Percent" xfId="78"/>
    <cellStyle name="Salida" xfId="79"/>
    <cellStyle name="Texto de advertencia" xfId="80"/>
    <cellStyle name="Texto explicativo" xfId="81"/>
    <cellStyle name="Título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1038225</xdr:colOff>
      <xdr:row>3</xdr:row>
      <xdr:rowOff>285750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2477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95250</xdr:rowOff>
    </xdr:from>
    <xdr:to>
      <xdr:col>0</xdr:col>
      <xdr:colOff>1790700</xdr:colOff>
      <xdr:row>3</xdr:row>
      <xdr:rowOff>161925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5250"/>
          <a:ext cx="13430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1228725</xdr:colOff>
      <xdr:row>3</xdr:row>
      <xdr:rowOff>190500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38100</xdr:rowOff>
    </xdr:from>
    <xdr:to>
      <xdr:col>1</xdr:col>
      <xdr:colOff>114300</xdr:colOff>
      <xdr:row>3</xdr:row>
      <xdr:rowOff>161925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1276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Desktop\PLANES%20OPERATIVOS%202018\4.%20IMPLEMENTACION%20DE%20ESTRATEGIAS%20PARA%20LA%20CONSERVACION\4.1%20Evitar%20deforestacion\FEV-16%20Evitar%20la%20deforestac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Desktop\4.%20IMPLEMENTACION%20DE%20ESTRATEGIAS%20PARA%20LA%20CONSERVACION%202018\4.5%20Proteccion%20y%20conservacion%20de%20fauna%20y%20flora%20silvestre\FEV-16%20Conservacion%20fauna%20y%20Flora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2">
        <row r="4">
          <cell r="F4" t="str">
            <v>Versión 0</v>
          </cell>
          <cell r="G4">
            <v>42999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 "/>
    </sheetNames>
    <sheetDataSet>
      <sheetData sheetId="1">
        <row r="4">
          <cell r="K4" t="str">
            <v>Versión 0</v>
          </cell>
          <cell r="O4">
            <v>42999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showGridLines="0" tabSelected="1" zoomScale="90" zoomScaleNormal="90" zoomScaleSheetLayoutView="70" zoomScalePageLayoutView="0" workbookViewId="0" topLeftCell="F1">
      <selection activeCell="H19" sqref="H19"/>
    </sheetView>
  </sheetViews>
  <sheetFormatPr defaultColWidth="11.421875" defaultRowHeight="12.75"/>
  <cols>
    <col min="1" max="1" width="4.00390625" style="1" customWidth="1"/>
    <col min="2" max="2" width="16.57421875" style="1" customWidth="1"/>
    <col min="3" max="3" width="12.28125" style="1" customWidth="1"/>
    <col min="4" max="4" width="11.28125" style="1" customWidth="1"/>
    <col min="5" max="5" width="11.57421875" style="1" customWidth="1"/>
    <col min="6" max="6" width="31.7109375" style="1" customWidth="1"/>
    <col min="7" max="7" width="25.28125" style="3" customWidth="1"/>
    <col min="8" max="8" width="22.28125" style="1" customWidth="1"/>
    <col min="9" max="9" width="19.8515625" style="1" customWidth="1"/>
    <col min="10" max="10" width="26.140625" style="1" customWidth="1"/>
    <col min="11" max="11" width="29.421875" style="1" customWidth="1"/>
    <col min="12" max="12" width="18.140625" style="1" customWidth="1"/>
    <col min="13" max="17" width="19.421875" style="1" customWidth="1"/>
    <col min="18" max="18" width="11.421875" style="1" hidden="1" customWidth="1"/>
    <col min="19" max="16384" width="11.421875" style="1" customWidth="1"/>
  </cols>
  <sheetData>
    <row r="1" spans="1:17" ht="31.5" customHeight="1">
      <c r="A1" s="284"/>
      <c r="B1" s="284"/>
      <c r="C1" s="268" t="s">
        <v>49</v>
      </c>
      <c r="D1" s="269"/>
      <c r="E1" s="269"/>
      <c r="F1" s="269"/>
      <c r="G1" s="269"/>
      <c r="H1" s="269"/>
      <c r="I1" s="269"/>
      <c r="J1" s="270"/>
      <c r="K1" s="274" t="s">
        <v>95</v>
      </c>
      <c r="L1" s="274"/>
      <c r="M1" s="274"/>
      <c r="N1" s="274"/>
      <c r="O1" s="274"/>
      <c r="P1" s="97"/>
      <c r="Q1" s="97"/>
    </row>
    <row r="2" spans="1:17" ht="19.5" customHeight="1">
      <c r="A2" s="284"/>
      <c r="B2" s="284"/>
      <c r="C2" s="271"/>
      <c r="D2" s="272"/>
      <c r="E2" s="272"/>
      <c r="F2" s="272"/>
      <c r="G2" s="272"/>
      <c r="H2" s="272"/>
      <c r="I2" s="272"/>
      <c r="J2" s="273"/>
      <c r="K2" s="224" t="s">
        <v>52</v>
      </c>
      <c r="L2" s="224"/>
      <c r="M2" s="224"/>
      <c r="N2" s="224"/>
      <c r="O2" s="224"/>
      <c r="P2" s="35"/>
      <c r="Q2" s="35"/>
    </row>
    <row r="3" spans="1:17" ht="19.5" customHeight="1">
      <c r="A3" s="284"/>
      <c r="B3" s="284"/>
      <c r="C3" s="268" t="s">
        <v>50</v>
      </c>
      <c r="D3" s="269"/>
      <c r="E3" s="269"/>
      <c r="F3" s="269"/>
      <c r="G3" s="269"/>
      <c r="H3" s="269"/>
      <c r="I3" s="269"/>
      <c r="J3" s="270"/>
      <c r="K3" s="224" t="s">
        <v>53</v>
      </c>
      <c r="L3" s="224"/>
      <c r="M3" s="224"/>
      <c r="N3" s="224" t="s">
        <v>66</v>
      </c>
      <c r="O3" s="224"/>
      <c r="P3" s="35"/>
      <c r="Q3" s="35"/>
    </row>
    <row r="4" spans="1:17" ht="24.75" customHeight="1">
      <c r="A4" s="284"/>
      <c r="B4" s="284"/>
      <c r="C4" s="271"/>
      <c r="D4" s="272"/>
      <c r="E4" s="272"/>
      <c r="F4" s="272"/>
      <c r="G4" s="272"/>
      <c r="H4" s="272"/>
      <c r="I4" s="272"/>
      <c r="J4" s="273"/>
      <c r="K4" s="283" t="s">
        <v>170</v>
      </c>
      <c r="L4" s="231"/>
      <c r="M4" s="232"/>
      <c r="N4" s="230">
        <v>42999</v>
      </c>
      <c r="O4" s="288"/>
      <c r="P4" s="98"/>
      <c r="Q4" s="98"/>
    </row>
    <row r="5" spans="1:17" ht="31.5" customHeight="1">
      <c r="A5" s="289" t="s">
        <v>100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99"/>
      <c r="Q5" s="99"/>
    </row>
    <row r="6" spans="1:18" ht="30.75" customHeight="1">
      <c r="A6" s="244" t="s">
        <v>3</v>
      </c>
      <c r="B6" s="244"/>
      <c r="C6" s="244"/>
      <c r="D6" s="248" t="s">
        <v>122</v>
      </c>
      <c r="E6" s="248"/>
      <c r="F6" s="248"/>
      <c r="G6" s="248"/>
      <c r="H6" s="117" t="s">
        <v>0</v>
      </c>
      <c r="I6" s="118" t="s">
        <v>1</v>
      </c>
      <c r="J6" s="105"/>
      <c r="K6" s="33"/>
      <c r="L6" s="243"/>
      <c r="M6" s="243"/>
      <c r="N6" s="94"/>
      <c r="O6" s="111"/>
      <c r="P6" s="94"/>
      <c r="Q6" s="94"/>
      <c r="R6" s="4"/>
    </row>
    <row r="7" spans="1:18" ht="34.5" customHeight="1">
      <c r="A7" s="280" t="s">
        <v>60</v>
      </c>
      <c r="B7" s="280"/>
      <c r="C7" s="280"/>
      <c r="D7" s="246" t="s">
        <v>123</v>
      </c>
      <c r="E7" s="246"/>
      <c r="F7" s="246"/>
      <c r="G7" s="246"/>
      <c r="H7" s="32" t="s">
        <v>102</v>
      </c>
      <c r="I7" s="155">
        <v>169000000</v>
      </c>
      <c r="J7" s="106"/>
      <c r="K7" s="29"/>
      <c r="L7" s="247"/>
      <c r="M7" s="247"/>
      <c r="N7" s="30"/>
      <c r="O7" s="112"/>
      <c r="P7" s="30"/>
      <c r="Q7" s="30"/>
      <c r="R7" s="162" t="s">
        <v>152</v>
      </c>
    </row>
    <row r="8" spans="1:18" ht="34.5" customHeight="1">
      <c r="A8" s="249" t="s">
        <v>107</v>
      </c>
      <c r="B8" s="250"/>
      <c r="C8" s="251"/>
      <c r="D8" s="291" t="s">
        <v>124</v>
      </c>
      <c r="E8" s="292"/>
      <c r="F8" s="292"/>
      <c r="G8" s="293"/>
      <c r="H8" s="24" t="s">
        <v>92</v>
      </c>
      <c r="I8" s="156"/>
      <c r="J8" s="106"/>
      <c r="K8" s="29"/>
      <c r="L8" s="30"/>
      <c r="M8" s="30"/>
      <c r="N8" s="30"/>
      <c r="O8" s="112"/>
      <c r="P8" s="30"/>
      <c r="Q8" s="30"/>
      <c r="R8" s="162" t="s">
        <v>153</v>
      </c>
    </row>
    <row r="9" spans="1:18" ht="33" customHeight="1">
      <c r="A9" s="280" t="s">
        <v>2</v>
      </c>
      <c r="B9" s="280"/>
      <c r="C9" s="280"/>
      <c r="D9" s="246" t="s">
        <v>130</v>
      </c>
      <c r="E9" s="246"/>
      <c r="F9" s="246"/>
      <c r="G9" s="246"/>
      <c r="H9" s="24" t="s">
        <v>93</v>
      </c>
      <c r="I9" s="156" t="s">
        <v>4</v>
      </c>
      <c r="J9" s="107"/>
      <c r="K9" s="31"/>
      <c r="L9" s="247"/>
      <c r="M9" s="247"/>
      <c r="N9" s="30"/>
      <c r="O9" s="112"/>
      <c r="P9" s="30"/>
      <c r="Q9" s="30"/>
      <c r="R9" s="162" t="s">
        <v>154</v>
      </c>
    </row>
    <row r="10" spans="1:18" ht="30" customHeight="1">
      <c r="A10" s="280" t="s">
        <v>61</v>
      </c>
      <c r="B10" s="280"/>
      <c r="C10" s="280"/>
      <c r="D10" s="281" t="s">
        <v>200</v>
      </c>
      <c r="E10" s="281"/>
      <c r="F10" s="281"/>
      <c r="G10" s="281"/>
      <c r="H10" s="24" t="s">
        <v>94</v>
      </c>
      <c r="I10" s="156" t="s">
        <v>4</v>
      </c>
      <c r="J10" s="107"/>
      <c r="K10" s="31"/>
      <c r="L10" s="30"/>
      <c r="M10" s="30"/>
      <c r="N10" s="30"/>
      <c r="O10" s="112"/>
      <c r="P10" s="30"/>
      <c r="Q10" s="30"/>
      <c r="R10" s="162" t="s">
        <v>155</v>
      </c>
    </row>
    <row r="11" spans="1:18" ht="22.5" customHeight="1">
      <c r="A11" s="113"/>
      <c r="B11" s="113"/>
      <c r="C11" s="113"/>
      <c r="D11" s="114"/>
      <c r="E11" s="114"/>
      <c r="F11" s="114"/>
      <c r="G11" s="114"/>
      <c r="H11" s="115" t="s">
        <v>9</v>
      </c>
      <c r="I11" s="155">
        <f>SUM(I7:I10)</f>
        <v>169000000</v>
      </c>
      <c r="J11" s="108"/>
      <c r="K11" s="109"/>
      <c r="L11" s="282"/>
      <c r="M11" s="282"/>
      <c r="N11" s="110"/>
      <c r="O11" s="116"/>
      <c r="P11" s="30"/>
      <c r="Q11" s="30"/>
      <c r="R11" s="162" t="s">
        <v>156</v>
      </c>
    </row>
    <row r="12" spans="1:18" ht="35.25" customHeight="1">
      <c r="A12" s="298" t="s">
        <v>5</v>
      </c>
      <c r="B12" s="294" t="s">
        <v>151</v>
      </c>
      <c r="C12" s="294"/>
      <c r="D12" s="294"/>
      <c r="E12" s="266" t="s">
        <v>5</v>
      </c>
      <c r="F12" s="266" t="s">
        <v>108</v>
      </c>
      <c r="G12" s="294" t="s">
        <v>6</v>
      </c>
      <c r="H12" s="252" t="s">
        <v>117</v>
      </c>
      <c r="I12" s="252"/>
      <c r="J12" s="245" t="s">
        <v>7</v>
      </c>
      <c r="K12" s="245"/>
      <c r="L12" s="253" t="s">
        <v>96</v>
      </c>
      <c r="M12" s="253"/>
      <c r="N12" s="253"/>
      <c r="O12" s="253"/>
      <c r="P12" s="102"/>
      <c r="Q12" s="100"/>
      <c r="R12" s="162" t="s">
        <v>157</v>
      </c>
    </row>
    <row r="13" spans="1:18" ht="24.75" customHeight="1">
      <c r="A13" s="298"/>
      <c r="B13" s="294"/>
      <c r="C13" s="294"/>
      <c r="D13" s="294"/>
      <c r="E13" s="267"/>
      <c r="F13" s="267"/>
      <c r="G13" s="294"/>
      <c r="H13" s="96" t="s">
        <v>8</v>
      </c>
      <c r="I13" s="104" t="s">
        <v>62</v>
      </c>
      <c r="J13" s="96" t="s">
        <v>8</v>
      </c>
      <c r="K13" s="147" t="s">
        <v>62</v>
      </c>
      <c r="L13" s="103" t="s">
        <v>159</v>
      </c>
      <c r="M13" s="103"/>
      <c r="N13" s="103"/>
      <c r="O13" s="103"/>
      <c r="P13" s="95"/>
      <c r="Q13" s="95"/>
      <c r="R13" s="162" t="s">
        <v>164</v>
      </c>
    </row>
    <row r="14" spans="1:18" ht="93" customHeight="1">
      <c r="A14" s="240">
        <v>1</v>
      </c>
      <c r="B14" s="254" t="s">
        <v>140</v>
      </c>
      <c r="C14" s="255"/>
      <c r="D14" s="256"/>
      <c r="E14" s="166">
        <v>1</v>
      </c>
      <c r="F14" s="168" t="s">
        <v>172</v>
      </c>
      <c r="G14" s="167" t="s">
        <v>175</v>
      </c>
      <c r="H14" s="164" t="s">
        <v>179</v>
      </c>
      <c r="I14" s="263">
        <v>0.06</v>
      </c>
      <c r="J14" s="169" t="s">
        <v>178</v>
      </c>
      <c r="K14" s="285" t="s">
        <v>147</v>
      </c>
      <c r="L14" s="170">
        <v>30000000</v>
      </c>
      <c r="M14" s="171"/>
      <c r="N14" s="171"/>
      <c r="O14" s="171"/>
      <c r="P14" s="95"/>
      <c r="Q14" s="95"/>
      <c r="R14" s="163" t="s">
        <v>166</v>
      </c>
    </row>
    <row r="15" spans="1:18" ht="93" customHeight="1">
      <c r="A15" s="241"/>
      <c r="B15" s="257"/>
      <c r="C15" s="258"/>
      <c r="D15" s="259"/>
      <c r="E15" s="166">
        <v>2</v>
      </c>
      <c r="F15" s="168" t="s">
        <v>180</v>
      </c>
      <c r="G15" s="167" t="s">
        <v>176</v>
      </c>
      <c r="H15" s="164" t="s">
        <v>181</v>
      </c>
      <c r="I15" s="264"/>
      <c r="J15" s="169" t="s">
        <v>183</v>
      </c>
      <c r="K15" s="286"/>
      <c r="L15" s="170">
        <v>23649080</v>
      </c>
      <c r="M15" s="171"/>
      <c r="N15" s="171"/>
      <c r="O15" s="171"/>
      <c r="P15" s="95"/>
      <c r="Q15" s="95"/>
      <c r="R15" s="163"/>
    </row>
    <row r="16" spans="1:18" ht="93" customHeight="1">
      <c r="A16" s="241"/>
      <c r="B16" s="257"/>
      <c r="C16" s="258"/>
      <c r="D16" s="259"/>
      <c r="E16" s="166">
        <v>3</v>
      </c>
      <c r="F16" s="168" t="s">
        <v>173</v>
      </c>
      <c r="G16" s="167" t="s">
        <v>176</v>
      </c>
      <c r="H16" s="164">
        <v>1</v>
      </c>
      <c r="I16" s="264"/>
      <c r="J16" s="169" t="s">
        <v>182</v>
      </c>
      <c r="K16" s="286"/>
      <c r="L16" s="170">
        <v>15175460</v>
      </c>
      <c r="M16" s="171"/>
      <c r="N16" s="171"/>
      <c r="O16" s="171"/>
      <c r="P16" s="95"/>
      <c r="Q16" s="95"/>
      <c r="R16" s="163"/>
    </row>
    <row r="17" spans="1:18" ht="123" customHeight="1">
      <c r="A17" s="241"/>
      <c r="B17" s="257"/>
      <c r="C17" s="258"/>
      <c r="D17" s="259"/>
      <c r="E17" s="166">
        <v>4</v>
      </c>
      <c r="F17" s="168" t="s">
        <v>234</v>
      </c>
      <c r="G17" s="167" t="s">
        <v>176</v>
      </c>
      <c r="H17" s="164">
        <v>1</v>
      </c>
      <c r="I17" s="264"/>
      <c r="J17" s="169" t="s">
        <v>184</v>
      </c>
      <c r="K17" s="286"/>
      <c r="L17" s="170">
        <v>15175460</v>
      </c>
      <c r="M17" s="171"/>
      <c r="N17" s="171"/>
      <c r="O17" s="171"/>
      <c r="P17" s="95"/>
      <c r="Q17" s="95"/>
      <c r="R17" s="163"/>
    </row>
    <row r="18" spans="1:18" ht="93" customHeight="1">
      <c r="A18" s="242"/>
      <c r="B18" s="260"/>
      <c r="C18" s="261"/>
      <c r="D18" s="262"/>
      <c r="E18" s="166">
        <v>5</v>
      </c>
      <c r="F18" s="168" t="s">
        <v>174</v>
      </c>
      <c r="G18" s="167" t="s">
        <v>177</v>
      </c>
      <c r="H18" s="164">
        <v>1</v>
      </c>
      <c r="I18" s="265"/>
      <c r="J18" s="169" t="s">
        <v>185</v>
      </c>
      <c r="K18" s="287"/>
      <c r="L18" s="170">
        <v>10000000</v>
      </c>
      <c r="M18" s="170"/>
      <c r="N18" s="171"/>
      <c r="O18" s="171"/>
      <c r="P18" s="95"/>
      <c r="Q18" s="95"/>
      <c r="R18" s="163"/>
    </row>
    <row r="19" spans="1:18" ht="74.25" customHeight="1">
      <c r="A19" s="176">
        <v>2</v>
      </c>
      <c r="B19" s="295" t="s">
        <v>141</v>
      </c>
      <c r="C19" s="296"/>
      <c r="D19" s="297"/>
      <c r="E19" s="166">
        <v>1</v>
      </c>
      <c r="F19" s="196" t="s">
        <v>186</v>
      </c>
      <c r="G19" s="167" t="s">
        <v>176</v>
      </c>
      <c r="H19" s="197">
        <v>1</v>
      </c>
      <c r="I19" s="198">
        <v>1</v>
      </c>
      <c r="J19" s="169" t="s">
        <v>187</v>
      </c>
      <c r="K19" s="177" t="s">
        <v>148</v>
      </c>
      <c r="L19" s="170">
        <v>75000000</v>
      </c>
      <c r="M19" s="171"/>
      <c r="N19" s="172"/>
      <c r="O19" s="172"/>
      <c r="P19" s="95"/>
      <c r="Q19" s="95"/>
      <c r="R19" s="163"/>
    </row>
    <row r="20" spans="1:18" s="4" customFormat="1" ht="23.25" customHeight="1">
      <c r="A20" s="277" t="s">
        <v>109</v>
      </c>
      <c r="B20" s="278"/>
      <c r="C20" s="278"/>
      <c r="D20" s="278"/>
      <c r="E20" s="278"/>
      <c r="F20" s="278"/>
      <c r="G20" s="278"/>
      <c r="H20" s="278"/>
      <c r="I20" s="278"/>
      <c r="J20" s="278"/>
      <c r="K20" s="279"/>
      <c r="L20" s="178">
        <f>SUM(L14:L19)</f>
        <v>169000000</v>
      </c>
      <c r="M20" s="178">
        <f>SUM(M14:M19)</f>
        <v>0</v>
      </c>
      <c r="N20" s="178">
        <f>SUM(N14:N19)</f>
        <v>0</v>
      </c>
      <c r="O20" s="178">
        <f>SUM(O14:O19)</f>
        <v>0</v>
      </c>
      <c r="P20" s="1"/>
      <c r="Q20" s="1"/>
      <c r="R20" s="163" t="s">
        <v>158</v>
      </c>
    </row>
    <row r="21" spans="1:18" s="4" customFormat="1" ht="23.25" customHeight="1">
      <c r="A21" s="277" t="s">
        <v>165</v>
      </c>
      <c r="B21" s="278"/>
      <c r="C21" s="278"/>
      <c r="D21" s="278"/>
      <c r="E21" s="278"/>
      <c r="F21" s="278"/>
      <c r="G21" s="278"/>
      <c r="H21" s="278"/>
      <c r="I21" s="278"/>
      <c r="J21" s="278"/>
      <c r="K21" s="279"/>
      <c r="L21" s="275">
        <f>L20+M20+N20+O20</f>
        <v>169000000</v>
      </c>
      <c r="M21" s="276"/>
      <c r="N21" s="276"/>
      <c r="O21" s="239"/>
      <c r="P21" s="1"/>
      <c r="Q21" s="1"/>
      <c r="R21" s="163" t="s">
        <v>159</v>
      </c>
    </row>
    <row r="22" spans="1:17" s="4" customFormat="1" ht="23.25" customHeight="1">
      <c r="A22" s="290" t="s">
        <v>86</v>
      </c>
      <c r="B22" s="290"/>
      <c r="C22" s="290" t="s">
        <v>64</v>
      </c>
      <c r="D22" s="290"/>
      <c r="E22" s="290"/>
      <c r="F22" s="290"/>
      <c r="G22" s="290"/>
      <c r="H22" s="290"/>
      <c r="I22" s="123" t="s">
        <v>13</v>
      </c>
      <c r="J22" s="121"/>
      <c r="L22" s="28"/>
      <c r="M22" s="1"/>
      <c r="N22" s="1"/>
      <c r="O22" s="1"/>
      <c r="P22" s="1"/>
      <c r="Q22" s="1"/>
    </row>
    <row r="23" spans="1:17" s="4" customFormat="1" ht="30.75" customHeight="1">
      <c r="A23" s="236">
        <v>0</v>
      </c>
      <c r="B23" s="236"/>
      <c r="C23" s="237" t="s">
        <v>171</v>
      </c>
      <c r="D23" s="237"/>
      <c r="E23" s="237"/>
      <c r="F23" s="237"/>
      <c r="G23" s="237"/>
      <c r="H23" s="237"/>
      <c r="I23" s="165">
        <v>43080</v>
      </c>
      <c r="J23" s="122"/>
      <c r="K23" s="27"/>
      <c r="L23" s="28"/>
      <c r="M23" s="1"/>
      <c r="N23" s="1"/>
      <c r="O23" s="1"/>
      <c r="P23" s="1"/>
      <c r="Q23" s="1"/>
    </row>
    <row r="24" spans="1:17" s="4" customFormat="1" ht="30.75" customHeight="1">
      <c r="A24" s="236">
        <v>1</v>
      </c>
      <c r="B24" s="236"/>
      <c r="C24" s="237" t="s">
        <v>230</v>
      </c>
      <c r="D24" s="237"/>
      <c r="E24" s="237"/>
      <c r="F24" s="237"/>
      <c r="G24" s="237"/>
      <c r="H24" s="237"/>
      <c r="I24" s="175">
        <v>43236</v>
      </c>
      <c r="J24" s="122"/>
      <c r="K24" s="27"/>
      <c r="L24" s="28"/>
      <c r="M24" s="1"/>
      <c r="N24" s="1"/>
      <c r="O24" s="1"/>
      <c r="P24" s="1"/>
      <c r="Q24" s="1"/>
    </row>
    <row r="25" spans="1:17" s="4" customFormat="1" ht="85.5" customHeight="1">
      <c r="A25" s="238">
        <v>2</v>
      </c>
      <c r="B25" s="239"/>
      <c r="C25" s="233" t="s">
        <v>233</v>
      </c>
      <c r="D25" s="234"/>
      <c r="E25" s="234"/>
      <c r="F25" s="234"/>
      <c r="G25" s="234"/>
      <c r="H25" s="235"/>
      <c r="I25" s="175">
        <v>43376</v>
      </c>
      <c r="J25" s="122"/>
      <c r="K25" s="27"/>
      <c r="L25" s="28"/>
      <c r="M25" s="1"/>
      <c r="N25" s="1"/>
      <c r="O25" s="1"/>
      <c r="P25" s="1"/>
      <c r="Q25" s="1"/>
    </row>
    <row r="26" spans="1:17" s="4" customFormat="1" ht="19.5" customHeight="1">
      <c r="A26" s="238"/>
      <c r="B26" s="239"/>
      <c r="C26" s="233"/>
      <c r="D26" s="234"/>
      <c r="E26" s="234"/>
      <c r="F26" s="234"/>
      <c r="G26" s="234"/>
      <c r="H26" s="235"/>
      <c r="I26" s="175"/>
      <c r="J26" s="122"/>
      <c r="K26" s="27"/>
      <c r="L26" s="28"/>
      <c r="M26" s="1"/>
      <c r="N26" s="1"/>
      <c r="O26" s="1"/>
      <c r="P26" s="1"/>
      <c r="Q26" s="1"/>
    </row>
    <row r="27" spans="1:17" s="4" customFormat="1" ht="17.25" customHeight="1">
      <c r="A27" s="1"/>
      <c r="B27" s="27"/>
      <c r="C27" s="27"/>
      <c r="D27" s="34"/>
      <c r="E27" s="34"/>
      <c r="F27" s="34"/>
      <c r="G27" s="34"/>
      <c r="H27" s="34"/>
      <c r="I27" s="34"/>
      <c r="J27" s="34"/>
      <c r="K27" s="27"/>
      <c r="L27" s="28"/>
      <c r="M27" s="1"/>
      <c r="N27" s="1"/>
      <c r="O27" s="1"/>
      <c r="P27" s="1"/>
      <c r="Q27" s="1"/>
    </row>
    <row r="28" spans="1:17" s="4" customFormat="1" ht="21.75" customHeight="1">
      <c r="A28" s="1"/>
      <c r="B28" s="25"/>
      <c r="C28" s="225" t="s">
        <v>10</v>
      </c>
      <c r="D28" s="226"/>
      <c r="E28" s="226"/>
      <c r="F28" s="227"/>
      <c r="G28" s="229" t="s">
        <v>87</v>
      </c>
      <c r="H28" s="229"/>
      <c r="I28" s="229"/>
      <c r="J28" s="119"/>
      <c r="K28" s="119"/>
      <c r="L28" s="119"/>
      <c r="M28" s="119"/>
      <c r="N28" s="101"/>
      <c r="O28" s="101"/>
      <c r="P28" s="101"/>
      <c r="Q28" s="101"/>
    </row>
    <row r="29" spans="1:18" ht="29.25" customHeight="1">
      <c r="A29" s="228" t="s">
        <v>11</v>
      </c>
      <c r="B29" s="228"/>
      <c r="C29" s="225" t="s">
        <v>160</v>
      </c>
      <c r="D29" s="226"/>
      <c r="E29" s="226"/>
      <c r="F29" s="227"/>
      <c r="G29" s="229" t="s">
        <v>161</v>
      </c>
      <c r="H29" s="229"/>
      <c r="I29" s="229"/>
      <c r="J29" s="120"/>
      <c r="K29" s="120"/>
      <c r="L29" s="120"/>
      <c r="M29" s="120"/>
      <c r="N29" s="35"/>
      <c r="O29" s="35"/>
      <c r="P29" s="35"/>
      <c r="Q29" s="35"/>
      <c r="R29" s="35"/>
    </row>
    <row r="30" spans="1:18" ht="29.25" customHeight="1">
      <c r="A30" s="228" t="s">
        <v>12</v>
      </c>
      <c r="B30" s="228"/>
      <c r="C30" s="225" t="s">
        <v>162</v>
      </c>
      <c r="D30" s="226"/>
      <c r="E30" s="226"/>
      <c r="F30" s="227"/>
      <c r="G30" s="229" t="s">
        <v>163</v>
      </c>
      <c r="H30" s="229"/>
      <c r="I30" s="229"/>
      <c r="J30" s="120"/>
      <c r="K30" s="120"/>
      <c r="L30" s="120"/>
      <c r="M30" s="120"/>
      <c r="N30" s="35"/>
      <c r="O30" s="35"/>
      <c r="P30" s="35"/>
      <c r="Q30" s="35"/>
      <c r="R30" s="35"/>
    </row>
    <row r="31" spans="1:18" ht="29.25" customHeight="1">
      <c r="A31" s="224" t="s">
        <v>73</v>
      </c>
      <c r="B31" s="224"/>
      <c r="C31" s="225"/>
      <c r="D31" s="226"/>
      <c r="E31" s="226"/>
      <c r="F31" s="227"/>
      <c r="G31" s="229"/>
      <c r="H31" s="229"/>
      <c r="I31" s="229"/>
      <c r="J31" s="120"/>
      <c r="K31" s="120"/>
      <c r="L31" s="120"/>
      <c r="M31" s="120"/>
      <c r="N31" s="35"/>
      <c r="O31" s="35"/>
      <c r="P31" s="35"/>
      <c r="Q31" s="35"/>
      <c r="R31" s="35"/>
    </row>
    <row r="32" spans="1:18" ht="29.25" customHeight="1">
      <c r="A32" s="228" t="s">
        <v>13</v>
      </c>
      <c r="B32" s="228"/>
      <c r="C32" s="230">
        <v>43376</v>
      </c>
      <c r="D32" s="231"/>
      <c r="E32" s="231"/>
      <c r="F32" s="232"/>
      <c r="G32" s="223">
        <f>C32</f>
        <v>43376</v>
      </c>
      <c r="H32" s="224"/>
      <c r="I32" s="224"/>
      <c r="J32" s="120"/>
      <c r="K32" s="120"/>
      <c r="L32" s="120"/>
      <c r="M32" s="120"/>
      <c r="N32" s="35"/>
      <c r="O32" s="35"/>
      <c r="P32" s="35"/>
      <c r="Q32" s="35"/>
      <c r="R32" s="35"/>
    </row>
  </sheetData>
  <sheetProtection/>
  <mergeCells count="64">
    <mergeCell ref="A20:K20"/>
    <mergeCell ref="B19:D19"/>
    <mergeCell ref="A10:C10"/>
    <mergeCell ref="A12:A13"/>
    <mergeCell ref="G12:G13"/>
    <mergeCell ref="A9:C9"/>
    <mergeCell ref="K3:M3"/>
    <mergeCell ref="N3:O3"/>
    <mergeCell ref="N4:O4"/>
    <mergeCell ref="A5:O5"/>
    <mergeCell ref="A22:B22"/>
    <mergeCell ref="L7:M7"/>
    <mergeCell ref="C22:H22"/>
    <mergeCell ref="D8:G8"/>
    <mergeCell ref="B12:D13"/>
    <mergeCell ref="A21:K21"/>
    <mergeCell ref="D7:G7"/>
    <mergeCell ref="A7:C7"/>
    <mergeCell ref="D10:G10"/>
    <mergeCell ref="L11:M11"/>
    <mergeCell ref="K4:M4"/>
    <mergeCell ref="E12:E13"/>
    <mergeCell ref="A1:B4"/>
    <mergeCell ref="K14:K18"/>
    <mergeCell ref="K2:O2"/>
    <mergeCell ref="L12:O12"/>
    <mergeCell ref="B14:D18"/>
    <mergeCell ref="I14:I18"/>
    <mergeCell ref="F12:F13"/>
    <mergeCell ref="A24:B24"/>
    <mergeCell ref="C1:J2"/>
    <mergeCell ref="C3:J4"/>
    <mergeCell ref="K1:O1"/>
    <mergeCell ref="C24:H24"/>
    <mergeCell ref="L21:O21"/>
    <mergeCell ref="A26:B26"/>
    <mergeCell ref="A14:A18"/>
    <mergeCell ref="L6:M6"/>
    <mergeCell ref="A6:C6"/>
    <mergeCell ref="J12:K12"/>
    <mergeCell ref="D9:G9"/>
    <mergeCell ref="L9:M9"/>
    <mergeCell ref="D6:G6"/>
    <mergeCell ref="A8:C8"/>
    <mergeCell ref="H12:I12"/>
    <mergeCell ref="G28:I28"/>
    <mergeCell ref="C30:F30"/>
    <mergeCell ref="G30:I30"/>
    <mergeCell ref="C26:H26"/>
    <mergeCell ref="A23:B23"/>
    <mergeCell ref="C23:H23"/>
    <mergeCell ref="C25:H25"/>
    <mergeCell ref="G29:I29"/>
    <mergeCell ref="C28:F28"/>
    <mergeCell ref="A25:B25"/>
    <mergeCell ref="G32:I32"/>
    <mergeCell ref="C29:F29"/>
    <mergeCell ref="A32:B32"/>
    <mergeCell ref="A30:B30"/>
    <mergeCell ref="G31:I31"/>
    <mergeCell ref="A31:B31"/>
    <mergeCell ref="C32:F32"/>
    <mergeCell ref="A29:B29"/>
    <mergeCell ref="C31:F31"/>
  </mergeCells>
  <dataValidations count="2">
    <dataValidation type="list" allowBlank="1" showInputMessage="1" showErrorMessage="1" sqref="M13">
      <formula1>$R$7:$R$14</formula1>
    </dataValidation>
    <dataValidation type="list" allowBlank="1" showInputMessage="1" showErrorMessage="1" sqref="L13 N13:O13">
      <formula1>$R$7:$R$21</formula1>
    </dataValidation>
  </dataValidations>
  <printOptions horizontalCentered="1" verticalCentered="1"/>
  <pageMargins left="0.15748031496062992" right="0.03937007874015748" top="0.15748031496062992" bottom="0.15748031496062992" header="0" footer="0"/>
  <pageSetup horizontalDpi="600" verticalDpi="600" orientation="landscape" paperSize="122" scale="53" r:id="rId4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2"/>
  <sheetViews>
    <sheetView zoomScaleSheetLayoutView="100" zoomScalePageLayoutView="0" workbookViewId="0" topLeftCell="A39">
      <selection activeCell="F57" sqref="F57"/>
    </sheetView>
  </sheetViews>
  <sheetFormatPr defaultColWidth="11.421875" defaultRowHeight="12.75"/>
  <cols>
    <col min="1" max="1" width="34.28125" style="1" customWidth="1"/>
    <col min="2" max="2" width="13.57421875" style="1" customWidth="1"/>
    <col min="3" max="3" width="13.7109375" style="10" customWidth="1"/>
    <col min="4" max="4" width="14.421875" style="11" customWidth="1"/>
    <col min="5" max="5" width="15.28125" style="12" customWidth="1"/>
    <col min="6" max="6" width="17.7109375" style="11" customWidth="1"/>
    <col min="7" max="7" width="5.7109375" style="5" customWidth="1"/>
    <col min="8" max="8" width="7.00390625" style="5" customWidth="1"/>
    <col min="9" max="9" width="6.7109375" style="5" customWidth="1"/>
    <col min="10" max="12" width="5.7109375" style="5" customWidth="1"/>
    <col min="13" max="13" width="14.28125" style="5" customWidth="1"/>
    <col min="14" max="17" width="5.7109375" style="5" customWidth="1"/>
    <col min="18" max="18" width="6.28125" style="5" customWidth="1"/>
    <col min="19" max="28" width="11.421875" style="1" hidden="1" customWidth="1"/>
    <col min="29" max="16384" width="11.421875" style="1" customWidth="1"/>
  </cols>
  <sheetData>
    <row r="1" spans="1:18" ht="34.5" customHeight="1">
      <c r="A1" s="382"/>
      <c r="B1" s="351" t="s">
        <v>14</v>
      </c>
      <c r="C1" s="352"/>
      <c r="D1" s="352"/>
      <c r="E1" s="352"/>
      <c r="F1" s="352"/>
      <c r="G1" s="352"/>
      <c r="H1" s="352"/>
      <c r="I1" s="352"/>
      <c r="J1" s="352"/>
      <c r="K1" s="336" t="s">
        <v>65</v>
      </c>
      <c r="L1" s="337"/>
      <c r="M1" s="337"/>
      <c r="N1" s="337"/>
      <c r="O1" s="337"/>
      <c r="P1" s="337"/>
      <c r="Q1" s="337"/>
      <c r="R1" s="338"/>
    </row>
    <row r="2" spans="1:18" ht="25.5" customHeight="1">
      <c r="A2" s="383"/>
      <c r="B2" s="353"/>
      <c r="C2" s="354"/>
      <c r="D2" s="354"/>
      <c r="E2" s="354"/>
      <c r="F2" s="354"/>
      <c r="G2" s="354"/>
      <c r="H2" s="354"/>
      <c r="I2" s="354"/>
      <c r="J2" s="354"/>
      <c r="K2" s="339" t="s">
        <v>52</v>
      </c>
      <c r="L2" s="340"/>
      <c r="M2" s="340"/>
      <c r="N2" s="340"/>
      <c r="O2" s="340"/>
      <c r="P2" s="340"/>
      <c r="Q2" s="340"/>
      <c r="R2" s="341"/>
    </row>
    <row r="3" spans="1:18" ht="33" customHeight="1">
      <c r="A3" s="383"/>
      <c r="B3" s="359" t="s">
        <v>50</v>
      </c>
      <c r="C3" s="360"/>
      <c r="D3" s="360"/>
      <c r="E3" s="360"/>
      <c r="F3" s="360"/>
      <c r="G3" s="360"/>
      <c r="H3" s="360"/>
      <c r="I3" s="360"/>
      <c r="J3" s="361"/>
      <c r="K3" s="342" t="s">
        <v>53</v>
      </c>
      <c r="L3" s="342"/>
      <c r="M3" s="342"/>
      <c r="N3" s="342"/>
      <c r="O3" s="343" t="s">
        <v>67</v>
      </c>
      <c r="P3" s="343"/>
      <c r="Q3" s="343"/>
      <c r="R3" s="344"/>
    </row>
    <row r="4" spans="1:18" ht="21.75" customHeight="1" thickBot="1">
      <c r="A4" s="383"/>
      <c r="B4" s="362"/>
      <c r="C4" s="363"/>
      <c r="D4" s="363"/>
      <c r="E4" s="363"/>
      <c r="F4" s="363"/>
      <c r="G4" s="363"/>
      <c r="H4" s="363"/>
      <c r="I4" s="363"/>
      <c r="J4" s="364"/>
      <c r="K4" s="374" t="str">
        <f>+'POA H.A.'!K4</f>
        <v>Versión 0</v>
      </c>
      <c r="L4" s="375"/>
      <c r="M4" s="375"/>
      <c r="N4" s="376"/>
      <c r="O4" s="377">
        <f>+'POA H.A.'!N4</f>
        <v>42999</v>
      </c>
      <c r="P4" s="378"/>
      <c r="Q4" s="378"/>
      <c r="R4" s="379"/>
    </row>
    <row r="5" spans="1:18" ht="12.75" customHeight="1">
      <c r="A5" s="345" t="s">
        <v>54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7"/>
    </row>
    <row r="6" spans="1:18" ht="12.75" customHeight="1" thickBot="1">
      <c r="A6" s="348"/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50"/>
    </row>
    <row r="7" spans="1:18" ht="18" customHeight="1">
      <c r="A7" s="386" t="s">
        <v>169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</row>
    <row r="8" spans="1:18" ht="13.5" thickBot="1">
      <c r="A8" s="386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</row>
    <row r="9" spans="1:18" s="36" customFormat="1" ht="18" customHeight="1">
      <c r="A9" s="365" t="s">
        <v>88</v>
      </c>
      <c r="B9" s="366"/>
      <c r="C9" s="366"/>
      <c r="D9" s="366"/>
      <c r="E9" s="366"/>
      <c r="F9" s="366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8"/>
    </row>
    <row r="10" spans="1:18" ht="12.75" customHeight="1">
      <c r="A10" s="384" t="s">
        <v>85</v>
      </c>
      <c r="B10" s="385"/>
      <c r="C10" s="325" t="s">
        <v>84</v>
      </c>
      <c r="D10" s="325" t="s">
        <v>81</v>
      </c>
      <c r="E10" s="319" t="s">
        <v>17</v>
      </c>
      <c r="F10" s="319" t="s">
        <v>82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89"/>
    </row>
    <row r="11" spans="1:18" ht="12.75">
      <c r="A11" s="323"/>
      <c r="B11" s="356"/>
      <c r="C11" s="325"/>
      <c r="D11" s="325"/>
      <c r="E11" s="319"/>
      <c r="F11" s="319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90"/>
    </row>
    <row r="12" spans="1:18" ht="12.75">
      <c r="A12" s="309" t="s">
        <v>83</v>
      </c>
      <c r="B12" s="310"/>
      <c r="C12" s="41"/>
      <c r="D12" s="42"/>
      <c r="E12" s="43"/>
      <c r="F12" s="43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90"/>
    </row>
    <row r="13" spans="1:18" ht="12.75">
      <c r="A13" s="309" t="s">
        <v>77</v>
      </c>
      <c r="B13" s="333"/>
      <c r="C13" s="44"/>
      <c r="D13" s="45"/>
      <c r="E13" s="44"/>
      <c r="F13" s="45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91"/>
    </row>
    <row r="14" spans="1:18" ht="12.75">
      <c r="A14" s="309" t="s">
        <v>78</v>
      </c>
      <c r="B14" s="333"/>
      <c r="C14" s="44"/>
      <c r="D14" s="45"/>
      <c r="E14" s="44"/>
      <c r="F14" s="45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91"/>
    </row>
    <row r="15" spans="1:18" ht="12.75">
      <c r="A15" s="309" t="s">
        <v>79</v>
      </c>
      <c r="B15" s="333"/>
      <c r="C15" s="44"/>
      <c r="D15" s="45"/>
      <c r="E15" s="44"/>
      <c r="F15" s="45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91"/>
    </row>
    <row r="16" spans="1:18" ht="12.75">
      <c r="A16" s="309" t="s">
        <v>80</v>
      </c>
      <c r="B16" s="333"/>
      <c r="C16" s="44"/>
      <c r="D16" s="45"/>
      <c r="E16" s="44"/>
      <c r="F16" s="45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91"/>
    </row>
    <row r="17" spans="1:18" ht="13.5" thickBot="1">
      <c r="A17" s="327" t="s">
        <v>29</v>
      </c>
      <c r="B17" s="328"/>
      <c r="C17" s="328"/>
      <c r="D17" s="328"/>
      <c r="E17" s="329"/>
      <c r="F17" s="55">
        <f>SUM(F12:F16)</f>
        <v>0</v>
      </c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3"/>
    </row>
    <row r="18" spans="1:18" ht="18.75" customHeight="1">
      <c r="A18" s="380" t="s">
        <v>97</v>
      </c>
      <c r="B18" s="381"/>
      <c r="C18" s="381"/>
      <c r="D18" s="381"/>
      <c r="E18" s="381"/>
      <c r="F18" s="381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8"/>
    </row>
    <row r="19" spans="1:18" s="7" customFormat="1" ht="11.25" customHeight="1">
      <c r="A19" s="320" t="s">
        <v>15</v>
      </c>
      <c r="B19" s="325" t="s">
        <v>16</v>
      </c>
      <c r="C19" s="319" t="s">
        <v>17</v>
      </c>
      <c r="D19" s="319" t="s">
        <v>18</v>
      </c>
      <c r="E19" s="325" t="s">
        <v>19</v>
      </c>
      <c r="F19" s="319" t="s">
        <v>20</v>
      </c>
      <c r="G19" s="371" t="s">
        <v>21</v>
      </c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3"/>
    </row>
    <row r="20" spans="1:18" s="8" customFormat="1" ht="16.5">
      <c r="A20" s="320"/>
      <c r="B20" s="325"/>
      <c r="C20" s="319"/>
      <c r="D20" s="319"/>
      <c r="E20" s="325"/>
      <c r="F20" s="319"/>
      <c r="G20" s="49" t="s">
        <v>22</v>
      </c>
      <c r="H20" s="49" t="s">
        <v>59</v>
      </c>
      <c r="I20" s="49" t="s">
        <v>23</v>
      </c>
      <c r="J20" s="49" t="s">
        <v>24</v>
      </c>
      <c r="K20" s="49" t="s">
        <v>25</v>
      </c>
      <c r="L20" s="49" t="s">
        <v>26</v>
      </c>
      <c r="M20" s="49" t="s">
        <v>27</v>
      </c>
      <c r="N20" s="49" t="s">
        <v>28</v>
      </c>
      <c r="O20" s="49" t="s">
        <v>55</v>
      </c>
      <c r="P20" s="49" t="s">
        <v>56</v>
      </c>
      <c r="Q20" s="49" t="s">
        <v>57</v>
      </c>
      <c r="R20" s="50" t="s">
        <v>58</v>
      </c>
    </row>
    <row r="21" spans="1:18" ht="38.25">
      <c r="A21" s="199" t="s">
        <v>188</v>
      </c>
      <c r="B21" s="161" t="s">
        <v>232</v>
      </c>
      <c r="C21" s="52">
        <v>1</v>
      </c>
      <c r="D21" s="45">
        <v>3023000</v>
      </c>
      <c r="E21" s="44">
        <v>3.5</v>
      </c>
      <c r="F21" s="200">
        <f>(D21*E21)*1.004</f>
        <v>10622822</v>
      </c>
      <c r="G21" s="53"/>
      <c r="H21" s="53"/>
      <c r="I21" s="53"/>
      <c r="J21" s="53"/>
      <c r="K21" s="53"/>
      <c r="L21" s="53"/>
      <c r="M21" s="53"/>
      <c r="N21" s="53"/>
      <c r="O21" s="201"/>
      <c r="P21" s="201"/>
      <c r="Q21" s="201"/>
      <c r="R21" s="202"/>
    </row>
    <row r="22" spans="1:18" ht="38.25">
      <c r="A22" s="221" t="s">
        <v>231</v>
      </c>
      <c r="B22" s="161" t="s">
        <v>232</v>
      </c>
      <c r="C22" s="220">
        <v>1</v>
      </c>
      <c r="D22" s="219">
        <v>3023000</v>
      </c>
      <c r="E22" s="218">
        <v>1.5</v>
      </c>
      <c r="F22" s="222">
        <v>4552638</v>
      </c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4"/>
    </row>
    <row r="23" spans="1:18" ht="12.75">
      <c r="A23" s="51"/>
      <c r="B23" s="41"/>
      <c r="C23" s="52"/>
      <c r="D23" s="45"/>
      <c r="E23" s="44"/>
      <c r="F23" s="45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4"/>
    </row>
    <row r="24" spans="1:18" ht="12.75">
      <c r="A24" s="51"/>
      <c r="B24" s="41"/>
      <c r="C24" s="52"/>
      <c r="D24" s="45"/>
      <c r="E24" s="44"/>
      <c r="F24" s="45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4"/>
    </row>
    <row r="25" spans="1:18" ht="13.5" thickBot="1">
      <c r="A25" s="327" t="s">
        <v>29</v>
      </c>
      <c r="B25" s="328"/>
      <c r="C25" s="328"/>
      <c r="D25" s="328"/>
      <c r="E25" s="329"/>
      <c r="F25" s="55">
        <f>SUM(F21:F24)</f>
        <v>15175460</v>
      </c>
      <c r="G25" s="330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2"/>
    </row>
    <row r="26" spans="1:18" s="4" customFormat="1" ht="18" customHeight="1" thickBot="1">
      <c r="A26" s="380" t="s">
        <v>30</v>
      </c>
      <c r="B26" s="381"/>
      <c r="C26" s="381"/>
      <c r="D26" s="381"/>
      <c r="E26" s="381"/>
      <c r="F26" s="381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</row>
    <row r="27" spans="1:18" s="9" customFormat="1" ht="16.5" customHeight="1">
      <c r="A27" s="390" t="s">
        <v>31</v>
      </c>
      <c r="B27" s="391"/>
      <c r="C27" s="240" t="s">
        <v>32</v>
      </c>
      <c r="D27" s="394" t="s">
        <v>17</v>
      </c>
      <c r="E27" s="317" t="s">
        <v>33</v>
      </c>
      <c r="F27" s="240" t="s">
        <v>20</v>
      </c>
      <c r="G27" s="371" t="s">
        <v>21</v>
      </c>
      <c r="H27" s="372"/>
      <c r="I27" s="372"/>
      <c r="J27" s="372"/>
      <c r="K27" s="372"/>
      <c r="L27" s="372"/>
      <c r="M27" s="372"/>
      <c r="N27" s="372"/>
      <c r="O27" s="372"/>
      <c r="P27" s="372"/>
      <c r="Q27" s="372"/>
      <c r="R27" s="373"/>
    </row>
    <row r="28" spans="1:18" s="7" customFormat="1" ht="14.25" customHeight="1">
      <c r="A28" s="392"/>
      <c r="B28" s="393"/>
      <c r="C28" s="242"/>
      <c r="D28" s="395"/>
      <c r="E28" s="318"/>
      <c r="F28" s="242"/>
      <c r="G28" s="49" t="s">
        <v>22</v>
      </c>
      <c r="H28" s="49" t="s">
        <v>59</v>
      </c>
      <c r="I28" s="49" t="s">
        <v>23</v>
      </c>
      <c r="J28" s="49" t="s">
        <v>24</v>
      </c>
      <c r="K28" s="49" t="s">
        <v>25</v>
      </c>
      <c r="L28" s="49" t="s">
        <v>26</v>
      </c>
      <c r="M28" s="49" t="s">
        <v>27</v>
      </c>
      <c r="N28" s="49" t="s">
        <v>28</v>
      </c>
      <c r="O28" s="49" t="s">
        <v>55</v>
      </c>
      <c r="P28" s="49" t="s">
        <v>56</v>
      </c>
      <c r="Q28" s="49" t="s">
        <v>57</v>
      </c>
      <c r="R28" s="50" t="s">
        <v>58</v>
      </c>
    </row>
    <row r="29" spans="1:18" s="8" customFormat="1" ht="12.75" customHeight="1">
      <c r="A29" s="388"/>
      <c r="B29" s="389"/>
      <c r="C29" s="58"/>
      <c r="D29" s="58"/>
      <c r="E29" s="59"/>
      <c r="F29" s="58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50"/>
    </row>
    <row r="30" spans="1:18" s="8" customFormat="1" ht="12.75" customHeight="1">
      <c r="A30" s="388"/>
      <c r="B30" s="389"/>
      <c r="C30" s="60"/>
      <c r="D30" s="60"/>
      <c r="E30" s="42"/>
      <c r="F30" s="45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0"/>
    </row>
    <row r="31" spans="1:18" s="8" customFormat="1" ht="12.75" customHeight="1">
      <c r="A31" s="388"/>
      <c r="B31" s="389"/>
      <c r="C31" s="60"/>
      <c r="D31" s="60"/>
      <c r="E31" s="42"/>
      <c r="F31" s="45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50"/>
    </row>
    <row r="32" spans="1:18" s="8" customFormat="1" ht="12.75" customHeight="1">
      <c r="A32" s="61"/>
      <c r="B32" s="62"/>
      <c r="C32" s="60"/>
      <c r="D32" s="60"/>
      <c r="E32" s="42"/>
      <c r="F32" s="45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/>
    </row>
    <row r="33" spans="1:18" ht="12.75" customHeight="1" thickBot="1">
      <c r="A33" s="327" t="s">
        <v>29</v>
      </c>
      <c r="B33" s="328"/>
      <c r="C33" s="328"/>
      <c r="D33" s="328"/>
      <c r="E33" s="329"/>
      <c r="F33" s="55">
        <f>SUM(F29:F32)</f>
        <v>0</v>
      </c>
      <c r="G33" s="63"/>
      <c r="H33" s="64"/>
      <c r="I33" s="64"/>
      <c r="J33" s="64"/>
      <c r="K33" s="64"/>
      <c r="L33" s="64"/>
      <c r="M33" s="65"/>
      <c r="N33" s="66"/>
      <c r="O33" s="66"/>
      <c r="P33" s="66"/>
      <c r="Q33" s="66"/>
      <c r="R33" s="67"/>
    </row>
    <row r="34" spans="1:18" s="4" customFormat="1" ht="18.75" customHeight="1" thickBot="1">
      <c r="A34" s="369" t="s">
        <v>34</v>
      </c>
      <c r="B34" s="370"/>
      <c r="C34" s="370"/>
      <c r="D34" s="370"/>
      <c r="E34" s="370"/>
      <c r="F34" s="370"/>
      <c r="G34" s="330"/>
      <c r="H34" s="331"/>
      <c r="I34" s="331"/>
      <c r="J34" s="331"/>
      <c r="K34" s="331"/>
      <c r="L34" s="331"/>
      <c r="M34" s="331"/>
      <c r="N34" s="56"/>
      <c r="O34" s="56"/>
      <c r="P34" s="56"/>
      <c r="Q34" s="56"/>
      <c r="R34" s="57"/>
    </row>
    <row r="35" spans="1:18" s="4" customFormat="1" ht="12.75">
      <c r="A35" s="68"/>
      <c r="B35" s="69"/>
      <c r="C35" s="70"/>
      <c r="D35" s="71"/>
      <c r="E35" s="72"/>
      <c r="F35" s="71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4"/>
    </row>
    <row r="36" spans="1:18" s="7" customFormat="1" ht="15.75" customHeight="1">
      <c r="A36" s="390" t="s">
        <v>31</v>
      </c>
      <c r="B36" s="391"/>
      <c r="C36" s="240" t="s">
        <v>32</v>
      </c>
      <c r="D36" s="394" t="s">
        <v>17</v>
      </c>
      <c r="E36" s="317" t="s">
        <v>33</v>
      </c>
      <c r="F36" s="240" t="s">
        <v>20</v>
      </c>
      <c r="G36" s="371" t="s">
        <v>21</v>
      </c>
      <c r="H36" s="372"/>
      <c r="I36" s="372"/>
      <c r="J36" s="372"/>
      <c r="K36" s="372"/>
      <c r="L36" s="372"/>
      <c r="M36" s="372"/>
      <c r="N36" s="372"/>
      <c r="O36" s="372"/>
      <c r="P36" s="372"/>
      <c r="Q36" s="372"/>
      <c r="R36" s="373"/>
    </row>
    <row r="37" spans="1:18" s="8" customFormat="1" ht="13.5" customHeight="1">
      <c r="A37" s="392"/>
      <c r="B37" s="393"/>
      <c r="C37" s="242"/>
      <c r="D37" s="395"/>
      <c r="E37" s="318"/>
      <c r="F37" s="242"/>
      <c r="G37" s="49" t="s">
        <v>22</v>
      </c>
      <c r="H37" s="49" t="s">
        <v>59</v>
      </c>
      <c r="I37" s="49" t="s">
        <v>23</v>
      </c>
      <c r="J37" s="49" t="s">
        <v>24</v>
      </c>
      <c r="K37" s="49" t="s">
        <v>25</v>
      </c>
      <c r="L37" s="49" t="s">
        <v>26</v>
      </c>
      <c r="M37" s="49" t="s">
        <v>27</v>
      </c>
      <c r="N37" s="49" t="s">
        <v>28</v>
      </c>
      <c r="O37" s="49" t="s">
        <v>55</v>
      </c>
      <c r="P37" s="49" t="s">
        <v>56</v>
      </c>
      <c r="Q37" s="49" t="s">
        <v>57</v>
      </c>
      <c r="R37" s="50" t="s">
        <v>58</v>
      </c>
    </row>
    <row r="38" spans="1:18" ht="12.75">
      <c r="A38" s="333"/>
      <c r="B38" s="310"/>
      <c r="C38" s="52"/>
      <c r="D38" s="45"/>
      <c r="E38" s="44"/>
      <c r="F38" s="45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4"/>
    </row>
    <row r="39" spans="1:18" ht="12.75">
      <c r="A39" s="333"/>
      <c r="B39" s="310"/>
      <c r="C39" s="52"/>
      <c r="D39" s="45"/>
      <c r="E39" s="44"/>
      <c r="F39" s="45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4"/>
    </row>
    <row r="40" spans="1:18" ht="12.75">
      <c r="A40" s="333"/>
      <c r="B40" s="310"/>
      <c r="C40" s="52"/>
      <c r="D40" s="45"/>
      <c r="E40" s="44"/>
      <c r="F40" s="45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4"/>
    </row>
    <row r="41" spans="1:18" ht="12.75">
      <c r="A41" s="333"/>
      <c r="B41" s="310"/>
      <c r="C41" s="52"/>
      <c r="D41" s="45"/>
      <c r="E41" s="44"/>
      <c r="F41" s="45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4"/>
    </row>
    <row r="42" spans="1:18" ht="13.5" thickBot="1">
      <c r="A42" s="327" t="s">
        <v>29</v>
      </c>
      <c r="B42" s="328"/>
      <c r="C42" s="328"/>
      <c r="D42" s="328"/>
      <c r="E42" s="329"/>
      <c r="F42" s="75">
        <f>SUM(F38:F41)</f>
        <v>0</v>
      </c>
      <c r="G42" s="303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87"/>
    </row>
    <row r="43" spans="1:18" ht="21" customHeight="1" thickBot="1">
      <c r="A43" s="76" t="s">
        <v>37</v>
      </c>
      <c r="B43" s="77"/>
      <c r="C43" s="78"/>
      <c r="D43" s="79"/>
      <c r="E43" s="80"/>
      <c r="F43" s="79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7"/>
    </row>
    <row r="44" spans="1:18" s="7" customFormat="1" ht="16.5" customHeight="1">
      <c r="A44" s="321" t="s">
        <v>15</v>
      </c>
      <c r="B44" s="322"/>
      <c r="C44" s="325" t="s">
        <v>35</v>
      </c>
      <c r="D44" s="326" t="s">
        <v>17</v>
      </c>
      <c r="E44" s="317" t="s">
        <v>33</v>
      </c>
      <c r="F44" s="240" t="s">
        <v>20</v>
      </c>
      <c r="G44" s="299" t="s">
        <v>21</v>
      </c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1"/>
    </row>
    <row r="45" spans="1:18" s="8" customFormat="1" ht="13.5" customHeight="1">
      <c r="A45" s="323"/>
      <c r="B45" s="324"/>
      <c r="C45" s="325"/>
      <c r="D45" s="318"/>
      <c r="E45" s="318"/>
      <c r="F45" s="242"/>
      <c r="G45" s="49" t="s">
        <v>22</v>
      </c>
      <c r="H45" s="49" t="s">
        <v>59</v>
      </c>
      <c r="I45" s="49" t="s">
        <v>23</v>
      </c>
      <c r="J45" s="49" t="s">
        <v>24</v>
      </c>
      <c r="K45" s="49" t="s">
        <v>25</v>
      </c>
      <c r="L45" s="49" t="s">
        <v>26</v>
      </c>
      <c r="M45" s="49" t="s">
        <v>27</v>
      </c>
      <c r="N45" s="49" t="s">
        <v>28</v>
      </c>
      <c r="O45" s="49" t="s">
        <v>55</v>
      </c>
      <c r="P45" s="49" t="s">
        <v>56</v>
      </c>
      <c r="Q45" s="49" t="s">
        <v>57</v>
      </c>
      <c r="R45" s="50" t="s">
        <v>58</v>
      </c>
    </row>
    <row r="46" spans="1:18" ht="12.75">
      <c r="A46" s="323"/>
      <c r="B46" s="324"/>
      <c r="C46" s="52"/>
      <c r="D46" s="45"/>
      <c r="E46" s="44"/>
      <c r="F46" s="45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4"/>
    </row>
    <row r="47" spans="1:18" ht="12.75">
      <c r="A47" s="367"/>
      <c r="B47" s="368"/>
      <c r="C47" s="52"/>
      <c r="D47" s="45"/>
      <c r="E47" s="44"/>
      <c r="F47" s="45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4"/>
    </row>
    <row r="48" spans="1:18" ht="12.75">
      <c r="A48" s="367"/>
      <c r="B48" s="368"/>
      <c r="C48" s="52"/>
      <c r="D48" s="45"/>
      <c r="E48" s="44"/>
      <c r="F48" s="45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4"/>
    </row>
    <row r="49" spans="1:18" ht="12.75">
      <c r="A49" s="81"/>
      <c r="B49" s="82"/>
      <c r="C49" s="52"/>
      <c r="D49" s="45"/>
      <c r="E49" s="44"/>
      <c r="F49" s="45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4"/>
    </row>
    <row r="50" spans="1:18" ht="13.5" thickBot="1">
      <c r="A50" s="327" t="s">
        <v>29</v>
      </c>
      <c r="B50" s="328"/>
      <c r="C50" s="328"/>
      <c r="D50" s="328"/>
      <c r="E50" s="329"/>
      <c r="F50" s="75">
        <f>SUM(F46:F49)</f>
        <v>0</v>
      </c>
      <c r="G50" s="330"/>
      <c r="H50" s="331"/>
      <c r="I50" s="331"/>
      <c r="J50" s="331"/>
      <c r="K50" s="331"/>
      <c r="L50" s="331"/>
      <c r="M50" s="331"/>
      <c r="N50" s="331"/>
      <c r="O50" s="331"/>
      <c r="P50" s="331"/>
      <c r="Q50" s="331"/>
      <c r="R50" s="332"/>
    </row>
    <row r="51" spans="1:18" ht="21.75" customHeight="1" thickBot="1">
      <c r="A51" s="76" t="s">
        <v>38</v>
      </c>
      <c r="B51" s="77"/>
      <c r="C51" s="78"/>
      <c r="D51" s="79"/>
      <c r="E51" s="80"/>
      <c r="F51" s="79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7"/>
    </row>
    <row r="52" spans="1:18" s="7" customFormat="1" ht="12.75" customHeight="1">
      <c r="A52" s="320" t="s">
        <v>15</v>
      </c>
      <c r="B52" s="325" t="s">
        <v>39</v>
      </c>
      <c r="C52" s="396" t="s">
        <v>40</v>
      </c>
      <c r="D52" s="398" t="s">
        <v>41</v>
      </c>
      <c r="E52" s="325" t="s">
        <v>42</v>
      </c>
      <c r="F52" s="240" t="s">
        <v>20</v>
      </c>
      <c r="G52" s="299" t="s">
        <v>21</v>
      </c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301"/>
    </row>
    <row r="53" spans="1:18" s="8" customFormat="1" ht="13.5" customHeight="1">
      <c r="A53" s="320"/>
      <c r="B53" s="325"/>
      <c r="C53" s="397"/>
      <c r="D53" s="398"/>
      <c r="E53" s="325"/>
      <c r="F53" s="242"/>
      <c r="G53" s="49" t="s">
        <v>22</v>
      </c>
      <c r="H53" s="49" t="s">
        <v>59</v>
      </c>
      <c r="I53" s="49" t="s">
        <v>23</v>
      </c>
      <c r="J53" s="49" t="s">
        <v>24</v>
      </c>
      <c r="K53" s="49" t="s">
        <v>25</v>
      </c>
      <c r="L53" s="49" t="s">
        <v>26</v>
      </c>
      <c r="M53" s="49" t="s">
        <v>27</v>
      </c>
      <c r="N53" s="49" t="s">
        <v>28</v>
      </c>
      <c r="O53" s="49" t="s">
        <v>55</v>
      </c>
      <c r="P53" s="49" t="s">
        <v>56</v>
      </c>
      <c r="Q53" s="49" t="s">
        <v>57</v>
      </c>
      <c r="R53" s="50" t="s">
        <v>58</v>
      </c>
    </row>
    <row r="54" spans="1:18" ht="25.5">
      <c r="A54" s="161" t="s">
        <v>191</v>
      </c>
      <c r="B54" s="44">
        <v>12</v>
      </c>
      <c r="C54" s="52">
        <v>30000000</v>
      </c>
      <c r="D54" s="173">
        <v>5000000</v>
      </c>
      <c r="E54" s="160"/>
      <c r="F54" s="217">
        <v>30000000</v>
      </c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4"/>
    </row>
    <row r="55" spans="1:18" ht="28.5">
      <c r="A55" s="167" t="s">
        <v>192</v>
      </c>
      <c r="B55" s="44">
        <v>12</v>
      </c>
      <c r="C55" s="52">
        <v>23649080</v>
      </c>
      <c r="D55" s="173">
        <v>9459632</v>
      </c>
      <c r="E55" s="52"/>
      <c r="F55" s="217">
        <v>23649080</v>
      </c>
      <c r="G55" s="53"/>
      <c r="H55" s="53"/>
      <c r="I55" s="182"/>
      <c r="J55" s="182"/>
      <c r="K55" s="182"/>
      <c r="L55" s="182"/>
      <c r="M55" s="182"/>
      <c r="N55" s="182"/>
      <c r="O55" s="182"/>
      <c r="P55" s="182"/>
      <c r="Q55" s="182"/>
      <c r="R55" s="54"/>
    </row>
    <row r="56" spans="1:18" ht="28.5">
      <c r="A56" s="167" t="s">
        <v>192</v>
      </c>
      <c r="B56" s="44">
        <v>12</v>
      </c>
      <c r="C56" s="52">
        <v>75000000</v>
      </c>
      <c r="D56" s="173">
        <v>30000000</v>
      </c>
      <c r="E56" s="160"/>
      <c r="F56" s="217">
        <v>75000000</v>
      </c>
      <c r="G56" s="53"/>
      <c r="H56" s="53"/>
      <c r="I56" s="182"/>
      <c r="J56" s="182"/>
      <c r="K56" s="182"/>
      <c r="L56" s="182"/>
      <c r="M56" s="182"/>
      <c r="N56" s="182"/>
      <c r="O56" s="182"/>
      <c r="P56" s="182"/>
      <c r="Q56" s="182"/>
      <c r="R56" s="54"/>
    </row>
    <row r="57" spans="1:18" ht="57">
      <c r="A57" s="181" t="s">
        <v>193</v>
      </c>
      <c r="B57" s="44">
        <v>8</v>
      </c>
      <c r="C57" s="52">
        <v>15175460</v>
      </c>
      <c r="D57" s="173">
        <v>6070184</v>
      </c>
      <c r="E57" s="160"/>
      <c r="F57" s="217">
        <v>15175460</v>
      </c>
      <c r="G57" s="53"/>
      <c r="H57" s="53"/>
      <c r="I57" s="53"/>
      <c r="J57" s="182"/>
      <c r="K57" s="182"/>
      <c r="L57" s="182"/>
      <c r="M57" s="182"/>
      <c r="N57" s="182"/>
      <c r="O57" s="182"/>
      <c r="P57" s="182"/>
      <c r="Q57" s="182"/>
      <c r="R57" s="54"/>
    </row>
    <row r="58" spans="1:18" ht="14.25">
      <c r="A58" s="183"/>
      <c r="B58" s="44"/>
      <c r="C58" s="52"/>
      <c r="D58" s="173"/>
      <c r="E58" s="160"/>
      <c r="F58" s="174"/>
      <c r="G58" s="53"/>
      <c r="H58" s="182"/>
      <c r="I58" s="182"/>
      <c r="J58" s="182"/>
      <c r="K58" s="182"/>
      <c r="L58" s="182"/>
      <c r="M58" s="182"/>
      <c r="N58" s="182"/>
      <c r="O58" s="182"/>
      <c r="P58" s="182"/>
      <c r="Q58" s="53"/>
      <c r="R58" s="54"/>
    </row>
    <row r="59" spans="1:18" ht="14.25">
      <c r="A59" s="168"/>
      <c r="B59" s="44"/>
      <c r="C59" s="52"/>
      <c r="D59" s="174"/>
      <c r="E59" s="160"/>
      <c r="F59" s="174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54"/>
    </row>
    <row r="60" spans="1:18" ht="13.5" thickBot="1">
      <c r="A60" s="327" t="s">
        <v>29</v>
      </c>
      <c r="B60" s="328"/>
      <c r="C60" s="328"/>
      <c r="D60" s="328"/>
      <c r="E60" s="329"/>
      <c r="F60" s="83">
        <f>SUM(F54:F59)</f>
        <v>143824540</v>
      </c>
      <c r="G60" s="330"/>
      <c r="H60" s="331"/>
      <c r="I60" s="331"/>
      <c r="J60" s="331"/>
      <c r="K60" s="331"/>
      <c r="L60" s="331"/>
      <c r="M60" s="331"/>
      <c r="N60" s="331"/>
      <c r="O60" s="331"/>
      <c r="P60" s="331"/>
      <c r="Q60" s="331"/>
      <c r="R60" s="332"/>
    </row>
    <row r="61" spans="1:18" ht="22.5" customHeight="1" thickBot="1">
      <c r="A61" s="76" t="s">
        <v>43</v>
      </c>
      <c r="B61" s="77"/>
      <c r="C61" s="78"/>
      <c r="D61" s="79"/>
      <c r="E61" s="80"/>
      <c r="F61" s="79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7"/>
    </row>
    <row r="62" spans="1:18" s="7" customFormat="1" ht="12.75" customHeight="1">
      <c r="A62" s="321" t="s">
        <v>15</v>
      </c>
      <c r="B62" s="355"/>
      <c r="C62" s="355"/>
      <c r="D62" s="322"/>
      <c r="E62" s="325" t="s">
        <v>39</v>
      </c>
      <c r="F62" s="319" t="s">
        <v>36</v>
      </c>
      <c r="G62" s="299" t="s">
        <v>21</v>
      </c>
      <c r="H62" s="300"/>
      <c r="I62" s="300"/>
      <c r="J62" s="300"/>
      <c r="K62" s="300"/>
      <c r="L62" s="300"/>
      <c r="M62" s="300"/>
      <c r="N62" s="300"/>
      <c r="O62" s="300"/>
      <c r="P62" s="300"/>
      <c r="Q62" s="300"/>
      <c r="R62" s="301"/>
    </row>
    <row r="63" spans="1:18" s="8" customFormat="1" ht="13.5" customHeight="1">
      <c r="A63" s="323"/>
      <c r="B63" s="356"/>
      <c r="C63" s="356"/>
      <c r="D63" s="324"/>
      <c r="E63" s="325"/>
      <c r="F63" s="319"/>
      <c r="G63" s="49" t="s">
        <v>22</v>
      </c>
      <c r="H63" s="49" t="s">
        <v>59</v>
      </c>
      <c r="I63" s="49" t="s">
        <v>23</v>
      </c>
      <c r="J63" s="49" t="s">
        <v>24</v>
      </c>
      <c r="K63" s="49" t="s">
        <v>25</v>
      </c>
      <c r="L63" s="49" t="s">
        <v>26</v>
      </c>
      <c r="M63" s="49" t="s">
        <v>27</v>
      </c>
      <c r="N63" s="49" t="s">
        <v>28</v>
      </c>
      <c r="O63" s="49" t="s">
        <v>55</v>
      </c>
      <c r="P63" s="49" t="s">
        <v>56</v>
      </c>
      <c r="Q63" s="49" t="s">
        <v>57</v>
      </c>
      <c r="R63" s="50" t="s">
        <v>58</v>
      </c>
    </row>
    <row r="64" spans="1:18" ht="12.75">
      <c r="A64" s="309"/>
      <c r="B64" s="333"/>
      <c r="C64" s="333"/>
      <c r="D64" s="310"/>
      <c r="E64" s="44"/>
      <c r="F64" s="45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4"/>
    </row>
    <row r="65" spans="1:18" ht="12.75">
      <c r="A65" s="309"/>
      <c r="B65" s="333"/>
      <c r="C65" s="333"/>
      <c r="D65" s="310"/>
      <c r="E65" s="44"/>
      <c r="F65" s="45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4"/>
    </row>
    <row r="66" spans="1:18" ht="12.75">
      <c r="A66" s="309"/>
      <c r="B66" s="333"/>
      <c r="C66" s="333"/>
      <c r="D66" s="310"/>
      <c r="E66" s="44"/>
      <c r="F66" s="45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4"/>
    </row>
    <row r="67" spans="1:18" ht="12.75">
      <c r="A67" s="309"/>
      <c r="B67" s="333"/>
      <c r="C67" s="333"/>
      <c r="D67" s="310"/>
      <c r="E67" s="44"/>
      <c r="F67" s="45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4"/>
    </row>
    <row r="68" spans="1:18" ht="13.5" thickBot="1">
      <c r="A68" s="327" t="s">
        <v>29</v>
      </c>
      <c r="B68" s="328"/>
      <c r="C68" s="328"/>
      <c r="D68" s="328"/>
      <c r="E68" s="329"/>
      <c r="F68" s="83">
        <f>SUM(F64:F67)</f>
        <v>0</v>
      </c>
      <c r="G68" s="330"/>
      <c r="H68" s="331"/>
      <c r="I68" s="331"/>
      <c r="J68" s="331"/>
      <c r="K68" s="331"/>
      <c r="L68" s="331"/>
      <c r="M68" s="331"/>
      <c r="N68" s="331"/>
      <c r="O68" s="331"/>
      <c r="P68" s="331"/>
      <c r="Q68" s="331"/>
      <c r="R68" s="332"/>
    </row>
    <row r="69" spans="1:18" s="4" customFormat="1" ht="19.5" customHeight="1" thickBot="1">
      <c r="A69" s="76" t="s">
        <v>44</v>
      </c>
      <c r="B69" s="77"/>
      <c r="C69" s="78"/>
      <c r="D69" s="79"/>
      <c r="E69" s="80"/>
      <c r="F69" s="79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/>
    </row>
    <row r="70" spans="1:18" s="7" customFormat="1" ht="12.75" customHeight="1">
      <c r="A70" s="321" t="s">
        <v>15</v>
      </c>
      <c r="B70" s="322"/>
      <c r="C70" s="325" t="s">
        <v>35</v>
      </c>
      <c r="D70" s="326" t="s">
        <v>17</v>
      </c>
      <c r="E70" s="317" t="s">
        <v>33</v>
      </c>
      <c r="F70" s="240" t="s">
        <v>20</v>
      </c>
      <c r="G70" s="299" t="s">
        <v>21</v>
      </c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1"/>
    </row>
    <row r="71" spans="1:18" s="8" customFormat="1" ht="13.5" customHeight="1">
      <c r="A71" s="323"/>
      <c r="B71" s="324"/>
      <c r="C71" s="325"/>
      <c r="D71" s="318"/>
      <c r="E71" s="318"/>
      <c r="F71" s="242"/>
      <c r="G71" s="49" t="s">
        <v>22</v>
      </c>
      <c r="H71" s="49" t="s">
        <v>59</v>
      </c>
      <c r="I71" s="49" t="s">
        <v>23</v>
      </c>
      <c r="J71" s="49" t="s">
        <v>24</v>
      </c>
      <c r="K71" s="49" t="s">
        <v>25</v>
      </c>
      <c r="L71" s="49" t="s">
        <v>26</v>
      </c>
      <c r="M71" s="49" t="s">
        <v>27</v>
      </c>
      <c r="N71" s="49" t="s">
        <v>28</v>
      </c>
      <c r="O71" s="49" t="s">
        <v>55</v>
      </c>
      <c r="P71" s="49" t="s">
        <v>56</v>
      </c>
      <c r="Q71" s="49" t="s">
        <v>57</v>
      </c>
      <c r="R71" s="50" t="s">
        <v>58</v>
      </c>
    </row>
    <row r="72" spans="1:19" ht="45.75" customHeight="1">
      <c r="A72" s="357" t="s">
        <v>189</v>
      </c>
      <c r="B72" s="358"/>
      <c r="C72" s="52" t="s">
        <v>190</v>
      </c>
      <c r="D72" s="203">
        <v>20</v>
      </c>
      <c r="E72" s="188">
        <v>500000</v>
      </c>
      <c r="F72" s="217">
        <f>D72*E72</f>
        <v>10000000</v>
      </c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5"/>
      <c r="S72" s="8"/>
    </row>
    <row r="73" spans="1:18" ht="16.5" customHeight="1">
      <c r="A73" s="334"/>
      <c r="B73" s="335"/>
      <c r="C73" s="52"/>
      <c r="D73" s="45"/>
      <c r="E73" s="45"/>
      <c r="F73" s="45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4"/>
    </row>
    <row r="74" spans="1:18" ht="12.75">
      <c r="A74" s="309"/>
      <c r="B74" s="310"/>
      <c r="C74" s="52"/>
      <c r="D74" s="45"/>
      <c r="E74" s="44"/>
      <c r="F74" s="45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4"/>
    </row>
    <row r="75" spans="1:18" ht="12.75">
      <c r="A75" s="309"/>
      <c r="B75" s="310"/>
      <c r="C75" s="52"/>
      <c r="D75" s="45"/>
      <c r="E75" s="44"/>
      <c r="F75" s="45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4"/>
    </row>
    <row r="76" spans="1:18" ht="13.5" thickBot="1">
      <c r="A76" s="327" t="s">
        <v>29</v>
      </c>
      <c r="B76" s="328"/>
      <c r="C76" s="328"/>
      <c r="D76" s="328"/>
      <c r="E76" s="329"/>
      <c r="F76" s="75">
        <f>F72+F73</f>
        <v>10000000</v>
      </c>
      <c r="G76" s="330"/>
      <c r="H76" s="331"/>
      <c r="I76" s="331"/>
      <c r="J76" s="331"/>
      <c r="K76" s="331"/>
      <c r="L76" s="331"/>
      <c r="M76" s="331"/>
      <c r="N76" s="331"/>
      <c r="O76" s="331"/>
      <c r="P76" s="331"/>
      <c r="Q76" s="331"/>
      <c r="R76" s="332"/>
    </row>
    <row r="77" spans="1:18" ht="18" customHeight="1" thickBot="1">
      <c r="A77" s="76" t="s">
        <v>89</v>
      </c>
      <c r="B77" s="77"/>
      <c r="C77" s="78"/>
      <c r="D77" s="79"/>
      <c r="E77" s="80"/>
      <c r="F77" s="79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7"/>
    </row>
    <row r="78" spans="1:18" ht="12.75">
      <c r="A78" s="321" t="s">
        <v>15</v>
      </c>
      <c r="B78" s="322"/>
      <c r="C78" s="325" t="s">
        <v>35</v>
      </c>
      <c r="D78" s="326" t="s">
        <v>17</v>
      </c>
      <c r="E78" s="317" t="s">
        <v>33</v>
      </c>
      <c r="F78" s="240" t="s">
        <v>20</v>
      </c>
      <c r="G78" s="299" t="s">
        <v>21</v>
      </c>
      <c r="H78" s="300"/>
      <c r="I78" s="300"/>
      <c r="J78" s="300"/>
      <c r="K78" s="300"/>
      <c r="L78" s="300"/>
      <c r="M78" s="300"/>
      <c r="N78" s="300"/>
      <c r="O78" s="300"/>
      <c r="P78" s="300"/>
      <c r="Q78" s="300"/>
      <c r="R78" s="301"/>
    </row>
    <row r="79" spans="1:18" ht="16.5">
      <c r="A79" s="323"/>
      <c r="B79" s="324"/>
      <c r="C79" s="325"/>
      <c r="D79" s="318"/>
      <c r="E79" s="318"/>
      <c r="F79" s="242"/>
      <c r="G79" s="49" t="s">
        <v>22</v>
      </c>
      <c r="H79" s="49" t="s">
        <v>59</v>
      </c>
      <c r="I79" s="49" t="s">
        <v>23</v>
      </c>
      <c r="J79" s="49" t="s">
        <v>24</v>
      </c>
      <c r="K79" s="49" t="s">
        <v>25</v>
      </c>
      <c r="L79" s="49" t="s">
        <v>26</v>
      </c>
      <c r="M79" s="49" t="s">
        <v>27</v>
      </c>
      <c r="N79" s="49" t="s">
        <v>28</v>
      </c>
      <c r="O79" s="49" t="s">
        <v>55</v>
      </c>
      <c r="P79" s="49" t="s">
        <v>56</v>
      </c>
      <c r="Q79" s="49" t="s">
        <v>57</v>
      </c>
      <c r="R79" s="49" t="s">
        <v>58</v>
      </c>
    </row>
    <row r="80" spans="1:18" ht="12.75">
      <c r="A80" s="306" t="s">
        <v>98</v>
      </c>
      <c r="B80" s="307"/>
      <c r="C80" s="52"/>
      <c r="D80" s="45"/>
      <c r="E80" s="44"/>
      <c r="F80" s="179">
        <f>44190531.4+44190531.4*0.1+2976744</f>
        <v>51586328.54</v>
      </c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</row>
    <row r="81" spans="1:18" ht="12.75">
      <c r="A81" s="308" t="s">
        <v>91</v>
      </c>
      <c r="B81" s="307"/>
      <c r="C81" s="52"/>
      <c r="D81" s="45"/>
      <c r="E81" s="44"/>
      <c r="F81" s="179">
        <f>7842010+(7842010*0.1)-1813953</f>
        <v>6812258</v>
      </c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</row>
    <row r="82" spans="1:18" ht="12.75">
      <c r="A82" s="306" t="s">
        <v>99</v>
      </c>
      <c r="B82" s="307"/>
      <c r="C82" s="52"/>
      <c r="D82" s="45"/>
      <c r="E82" s="44"/>
      <c r="F82" s="180">
        <f>1442039.7+(1442039.7*0.1)-233000</f>
        <v>1353243.67</v>
      </c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</row>
    <row r="83" spans="1:18" ht="12.75">
      <c r="A83" s="309"/>
      <c r="B83" s="310"/>
      <c r="C83" s="52"/>
      <c r="D83" s="45"/>
      <c r="E83" s="44"/>
      <c r="F83" s="45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</row>
    <row r="84" spans="1:18" ht="12.75">
      <c r="A84" s="311" t="s">
        <v>29</v>
      </c>
      <c r="B84" s="312"/>
      <c r="C84" s="312"/>
      <c r="D84" s="312"/>
      <c r="E84" s="313"/>
      <c r="F84" s="75">
        <f>SUM(F80:F83)</f>
        <v>59751830.21</v>
      </c>
      <c r="G84" s="314"/>
      <c r="H84" s="315"/>
      <c r="I84" s="315"/>
      <c r="J84" s="315"/>
      <c r="K84" s="315"/>
      <c r="L84" s="315"/>
      <c r="M84" s="315"/>
      <c r="N84" s="315"/>
      <c r="O84" s="315"/>
      <c r="P84" s="315"/>
      <c r="Q84" s="315"/>
      <c r="R84" s="316"/>
    </row>
    <row r="85" spans="1:18" ht="12.75">
      <c r="A85" s="302" t="s">
        <v>90</v>
      </c>
      <c r="B85" s="302"/>
      <c r="C85" s="302"/>
      <c r="D85" s="302"/>
      <c r="E85" s="302"/>
      <c r="F85" s="45">
        <f>F25+F33+F42+F50+F60+F68+F76</f>
        <v>169000000</v>
      </c>
      <c r="G85" s="303"/>
      <c r="H85" s="304"/>
      <c r="I85" s="304"/>
      <c r="J85" s="304"/>
      <c r="K85" s="304"/>
      <c r="L85" s="304"/>
      <c r="M85" s="304"/>
      <c r="N85" s="304"/>
      <c r="O85" s="304"/>
      <c r="P85" s="304"/>
      <c r="Q85" s="304"/>
      <c r="R85" s="305"/>
    </row>
    <row r="86" spans="1:18" ht="12.75">
      <c r="A86" s="84"/>
      <c r="B86" s="84"/>
      <c r="C86" s="85"/>
      <c r="D86" s="86"/>
      <c r="E86" s="87"/>
      <c r="F86" s="86">
        <v>169000000</v>
      </c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ht="12.75">
      <c r="F87" s="11">
        <f>F86-F85</f>
        <v>0</v>
      </c>
    </row>
    <row r="92" ht="12.75">
      <c r="J92" s="88"/>
    </row>
  </sheetData>
  <sheetProtection/>
  <mergeCells count="114">
    <mergeCell ref="E62:E63"/>
    <mergeCell ref="F62:F63"/>
    <mergeCell ref="A47:B47"/>
    <mergeCell ref="B52:B53"/>
    <mergeCell ref="G27:R27"/>
    <mergeCell ref="G62:R62"/>
    <mergeCell ref="F44:F45"/>
    <mergeCell ref="F36:F37"/>
    <mergeCell ref="C52:C53"/>
    <mergeCell ref="D52:D53"/>
    <mergeCell ref="F52:F53"/>
    <mergeCell ref="E52:E53"/>
    <mergeCell ref="A50:E50"/>
    <mergeCell ref="G36:R36"/>
    <mergeCell ref="F27:F28"/>
    <mergeCell ref="D27:D28"/>
    <mergeCell ref="A36:B37"/>
    <mergeCell ref="A33:E33"/>
    <mergeCell ref="A31:B31"/>
    <mergeCell ref="D36:D37"/>
    <mergeCell ref="A29:B29"/>
    <mergeCell ref="A30:B30"/>
    <mergeCell ref="E27:E28"/>
    <mergeCell ref="A25:E25"/>
    <mergeCell ref="A26:F26"/>
    <mergeCell ref="D19:D20"/>
    <mergeCell ref="E19:E20"/>
    <mergeCell ref="F19:F20"/>
    <mergeCell ref="A27:B28"/>
    <mergeCell ref="A7:R8"/>
    <mergeCell ref="A12:B12"/>
    <mergeCell ref="G25:R25"/>
    <mergeCell ref="C44:C45"/>
    <mergeCell ref="D44:D45"/>
    <mergeCell ref="A39:B39"/>
    <mergeCell ref="A41:B41"/>
    <mergeCell ref="G34:M34"/>
    <mergeCell ref="G42:R42"/>
    <mergeCell ref="E44:E45"/>
    <mergeCell ref="C10:C11"/>
    <mergeCell ref="E10:E11"/>
    <mergeCell ref="A17:E17"/>
    <mergeCell ref="G19:R19"/>
    <mergeCell ref="K4:N4"/>
    <mergeCell ref="O4:R4"/>
    <mergeCell ref="D10:D11"/>
    <mergeCell ref="A18:F18"/>
    <mergeCell ref="A1:A4"/>
    <mergeCell ref="A10:B11"/>
    <mergeCell ref="A48:B48"/>
    <mergeCell ref="A44:B45"/>
    <mergeCell ref="A13:B13"/>
    <mergeCell ref="A14:B14"/>
    <mergeCell ref="A15:B15"/>
    <mergeCell ref="A16:B16"/>
    <mergeCell ref="A42:E42"/>
    <mergeCell ref="A34:F34"/>
    <mergeCell ref="B19:B20"/>
    <mergeCell ref="C27:C28"/>
    <mergeCell ref="A62:D63"/>
    <mergeCell ref="A72:B72"/>
    <mergeCell ref="B3:J4"/>
    <mergeCell ref="G52:R52"/>
    <mergeCell ref="A60:E60"/>
    <mergeCell ref="A67:D67"/>
    <mergeCell ref="F10:F11"/>
    <mergeCell ref="F70:F71"/>
    <mergeCell ref="A9:F9"/>
    <mergeCell ref="G68:R68"/>
    <mergeCell ref="K1:R1"/>
    <mergeCell ref="K2:R2"/>
    <mergeCell ref="K3:N3"/>
    <mergeCell ref="O3:R3"/>
    <mergeCell ref="A5:R6"/>
    <mergeCell ref="B1:J2"/>
    <mergeCell ref="A76:E76"/>
    <mergeCell ref="A73:B73"/>
    <mergeCell ref="G70:R70"/>
    <mergeCell ref="A75:B75"/>
    <mergeCell ref="A74:B74"/>
    <mergeCell ref="A70:B71"/>
    <mergeCell ref="G76:R76"/>
    <mergeCell ref="C70:C71"/>
    <mergeCell ref="D70:D71"/>
    <mergeCell ref="G60:R60"/>
    <mergeCell ref="A38:B38"/>
    <mergeCell ref="A46:B46"/>
    <mergeCell ref="G50:R50"/>
    <mergeCell ref="G44:R44"/>
    <mergeCell ref="A66:D66"/>
    <mergeCell ref="A52:A53"/>
    <mergeCell ref="A64:D64"/>
    <mergeCell ref="A65:D65"/>
    <mergeCell ref="A40:B40"/>
    <mergeCell ref="E36:E37"/>
    <mergeCell ref="C36:C37"/>
    <mergeCell ref="C19:C20"/>
    <mergeCell ref="A19:A20"/>
    <mergeCell ref="A78:B79"/>
    <mergeCell ref="C78:C79"/>
    <mergeCell ref="D78:D79"/>
    <mergeCell ref="E78:E79"/>
    <mergeCell ref="A68:E68"/>
    <mergeCell ref="E70:E71"/>
    <mergeCell ref="F78:F79"/>
    <mergeCell ref="G78:R78"/>
    <mergeCell ref="A85:E85"/>
    <mergeCell ref="G85:R85"/>
    <mergeCell ref="A80:B80"/>
    <mergeCell ref="A81:B81"/>
    <mergeCell ref="A82:B82"/>
    <mergeCell ref="A83:B83"/>
    <mergeCell ref="A84:E84"/>
    <mergeCell ref="G84:R84"/>
  </mergeCells>
  <printOptions horizontalCentered="1" verticalCentered="1"/>
  <pageMargins left="0" right="0" top="0" bottom="0" header="0" footer="0"/>
  <pageSetup horizontalDpi="600" verticalDpi="600" orientation="landscape" paperSize="122" scale="67" r:id="rId2"/>
  <rowBreaks count="1" manualBreakCount="1">
    <brk id="4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SheetLayoutView="100" zoomScalePageLayoutView="0" workbookViewId="0" topLeftCell="B7">
      <selection activeCell="G23" sqref="G23"/>
    </sheetView>
  </sheetViews>
  <sheetFormatPr defaultColWidth="11.421875" defaultRowHeight="12.75"/>
  <cols>
    <col min="1" max="1" width="21.421875" style="13" customWidth="1"/>
    <col min="2" max="2" width="18.8515625" style="13" customWidth="1"/>
    <col min="3" max="3" width="17.57421875" style="13" customWidth="1"/>
    <col min="4" max="4" width="16.28125" style="13" customWidth="1"/>
    <col min="5" max="5" width="10.7109375" style="13" customWidth="1"/>
    <col min="6" max="6" width="13.7109375" style="18" customWidth="1"/>
    <col min="7" max="7" width="17.00390625" style="19" customWidth="1"/>
    <col min="8" max="16384" width="11.421875" style="13" customWidth="1"/>
  </cols>
  <sheetData>
    <row r="1" spans="1:7" ht="26.25" customHeight="1">
      <c r="A1" s="399"/>
      <c r="B1" s="402" t="s">
        <v>49</v>
      </c>
      <c r="C1" s="402"/>
      <c r="D1" s="402"/>
      <c r="E1" s="402"/>
      <c r="F1" s="403" t="s">
        <v>51</v>
      </c>
      <c r="G1" s="403"/>
    </row>
    <row r="2" spans="1:7" ht="26.25" customHeight="1">
      <c r="A2" s="400"/>
      <c r="B2" s="402"/>
      <c r="C2" s="402"/>
      <c r="D2" s="402"/>
      <c r="E2" s="402"/>
      <c r="F2" s="404" t="s">
        <v>52</v>
      </c>
      <c r="G2" s="404"/>
    </row>
    <row r="3" spans="1:13" s="1" customFormat="1" ht="26.25" customHeight="1">
      <c r="A3" s="400"/>
      <c r="B3" s="405" t="s">
        <v>50</v>
      </c>
      <c r="C3" s="405"/>
      <c r="D3" s="405"/>
      <c r="E3" s="405"/>
      <c r="F3" s="6" t="s">
        <v>53</v>
      </c>
      <c r="G3" s="6" t="s">
        <v>68</v>
      </c>
      <c r="H3" s="5"/>
      <c r="I3" s="5"/>
      <c r="J3" s="5"/>
      <c r="K3" s="5"/>
      <c r="L3" s="5"/>
      <c r="M3" s="5"/>
    </row>
    <row r="4" spans="1:13" s="1" customFormat="1" ht="26.25" customHeight="1">
      <c r="A4" s="401"/>
      <c r="B4" s="405"/>
      <c r="C4" s="405"/>
      <c r="D4" s="405"/>
      <c r="E4" s="405"/>
      <c r="F4" s="6" t="str">
        <f>+'[2]POA H.B.'!K4</f>
        <v>Versión 0</v>
      </c>
      <c r="G4" s="26">
        <f>+'[2]POA H.B.'!O4</f>
        <v>42999</v>
      </c>
      <c r="H4" s="5"/>
      <c r="I4" s="5"/>
      <c r="J4" s="5"/>
      <c r="K4" s="5"/>
      <c r="L4" s="5"/>
      <c r="M4" s="5"/>
    </row>
    <row r="5" spans="1:13" s="1" customFormat="1" ht="21" customHeight="1">
      <c r="A5" s="406" t="s">
        <v>54</v>
      </c>
      <c r="B5" s="406"/>
      <c r="C5" s="406"/>
      <c r="D5" s="406"/>
      <c r="E5" s="406"/>
      <c r="F5" s="406"/>
      <c r="G5" s="406"/>
      <c r="H5" s="5"/>
      <c r="I5" s="5"/>
      <c r="J5" s="5"/>
      <c r="K5" s="5"/>
      <c r="L5" s="5"/>
      <c r="M5" s="5"/>
    </row>
    <row r="6" spans="1:7" ht="28.5" customHeight="1">
      <c r="A6" s="407" t="s">
        <v>168</v>
      </c>
      <c r="B6" s="408"/>
      <c r="C6" s="408"/>
      <c r="D6" s="408"/>
      <c r="E6" s="408"/>
      <c r="F6" s="408"/>
      <c r="G6" s="409"/>
    </row>
    <row r="7" spans="1:7" ht="55.5" customHeight="1">
      <c r="A7" s="20" t="s">
        <v>71</v>
      </c>
      <c r="B7" s="410" t="s">
        <v>70</v>
      </c>
      <c r="C7" s="411"/>
      <c r="D7" s="21" t="s">
        <v>35</v>
      </c>
      <c r="E7" s="22" t="s">
        <v>48</v>
      </c>
      <c r="F7" s="23" t="s">
        <v>167</v>
      </c>
      <c r="G7" s="22" t="s">
        <v>72</v>
      </c>
    </row>
    <row r="8" spans="1:7" ht="27.75" customHeight="1">
      <c r="A8" s="207" t="s">
        <v>201</v>
      </c>
      <c r="B8" s="412" t="s">
        <v>202</v>
      </c>
      <c r="C8" s="413"/>
      <c r="D8" s="208" t="s">
        <v>190</v>
      </c>
      <c r="E8" s="209" t="s">
        <v>203</v>
      </c>
      <c r="F8" s="210">
        <v>1097551.98</v>
      </c>
      <c r="G8" s="186">
        <f>F8*E8</f>
        <v>1097551.98</v>
      </c>
    </row>
    <row r="9" spans="1:7" ht="27.75" customHeight="1">
      <c r="A9" s="211" t="s">
        <v>204</v>
      </c>
      <c r="B9" s="412" t="s">
        <v>205</v>
      </c>
      <c r="C9" s="413"/>
      <c r="D9" s="208" t="s">
        <v>206</v>
      </c>
      <c r="E9" s="208" t="s">
        <v>226</v>
      </c>
      <c r="F9" s="210">
        <v>12780.599999999999</v>
      </c>
      <c r="G9" s="186">
        <f aca="true" t="shared" si="0" ref="G9:G20">F9*E9</f>
        <v>76683.59999999999</v>
      </c>
    </row>
    <row r="10" spans="1:7" ht="27.75" customHeight="1">
      <c r="A10" s="212">
        <v>110010088</v>
      </c>
      <c r="B10" s="412" t="s">
        <v>208</v>
      </c>
      <c r="C10" s="413"/>
      <c r="D10" s="208" t="s">
        <v>209</v>
      </c>
      <c r="E10" s="208" t="s">
        <v>210</v>
      </c>
      <c r="F10" s="210">
        <v>880.5999999999999</v>
      </c>
      <c r="G10" s="186">
        <f t="shared" si="0"/>
        <v>1761.1999999999998</v>
      </c>
    </row>
    <row r="11" spans="1:7" ht="27.75" customHeight="1">
      <c r="A11" s="187">
        <v>110010002</v>
      </c>
      <c r="B11" s="412" t="s">
        <v>211</v>
      </c>
      <c r="C11" s="413"/>
      <c r="D11" s="208" t="s">
        <v>190</v>
      </c>
      <c r="E11" s="208" t="s">
        <v>225</v>
      </c>
      <c r="F11" s="210">
        <v>466.7985</v>
      </c>
      <c r="G11" s="186">
        <f t="shared" si="0"/>
        <v>3734.388</v>
      </c>
    </row>
    <row r="12" spans="1:7" ht="39" customHeight="1">
      <c r="A12" s="213">
        <v>110010035</v>
      </c>
      <c r="B12" s="416" t="s">
        <v>212</v>
      </c>
      <c r="C12" s="417"/>
      <c r="D12" s="208" t="s">
        <v>190</v>
      </c>
      <c r="E12" s="214" t="s">
        <v>225</v>
      </c>
      <c r="F12" s="210">
        <v>1219.75</v>
      </c>
      <c r="G12" s="186">
        <f t="shared" si="0"/>
        <v>9758</v>
      </c>
    </row>
    <row r="13" spans="1:7" ht="27.75" customHeight="1">
      <c r="A13" s="207" t="s">
        <v>213</v>
      </c>
      <c r="B13" s="418" t="s">
        <v>214</v>
      </c>
      <c r="C13" s="418"/>
      <c r="D13" s="208" t="s">
        <v>190</v>
      </c>
      <c r="E13" s="208" t="s">
        <v>229</v>
      </c>
      <c r="F13" s="210">
        <v>2911.93</v>
      </c>
      <c r="G13" s="186">
        <f t="shared" si="0"/>
        <v>11647.72</v>
      </c>
    </row>
    <row r="14" spans="1:7" ht="27.75" customHeight="1">
      <c r="A14" s="207" t="s">
        <v>215</v>
      </c>
      <c r="B14" s="419" t="s">
        <v>216</v>
      </c>
      <c r="C14" s="420"/>
      <c r="D14" s="208" t="s">
        <v>190</v>
      </c>
      <c r="E14" s="208" t="s">
        <v>227</v>
      </c>
      <c r="F14" s="210">
        <v>6088.04</v>
      </c>
      <c r="G14" s="186">
        <f t="shared" si="0"/>
        <v>30440.2</v>
      </c>
    </row>
    <row r="15" spans="1:7" s="17" customFormat="1" ht="22.5" customHeight="1">
      <c r="A15" s="207" t="s">
        <v>217</v>
      </c>
      <c r="B15" s="416" t="s">
        <v>218</v>
      </c>
      <c r="C15" s="417"/>
      <c r="D15" s="208" t="s">
        <v>190</v>
      </c>
      <c r="E15" s="208" t="s">
        <v>227</v>
      </c>
      <c r="F15" s="210">
        <v>19548.9</v>
      </c>
      <c r="G15" s="186">
        <f t="shared" si="0"/>
        <v>97744.5</v>
      </c>
    </row>
    <row r="16" spans="1:7" ht="12.75">
      <c r="A16" s="215">
        <v>110010197</v>
      </c>
      <c r="B16" s="414" t="s">
        <v>219</v>
      </c>
      <c r="C16" s="415"/>
      <c r="D16" s="208" t="s">
        <v>220</v>
      </c>
      <c r="E16" s="208" t="s">
        <v>210</v>
      </c>
      <c r="F16" s="210">
        <v>4482.953748000001</v>
      </c>
      <c r="G16" s="186">
        <f t="shared" si="0"/>
        <v>8965.907496000002</v>
      </c>
    </row>
    <row r="17" spans="1:7" ht="12.75">
      <c r="A17" s="207" t="s">
        <v>221</v>
      </c>
      <c r="B17" s="414" t="s">
        <v>222</v>
      </c>
      <c r="C17" s="415"/>
      <c r="D17" s="208" t="s">
        <v>190</v>
      </c>
      <c r="E17" s="208" t="s">
        <v>228</v>
      </c>
      <c r="F17" s="210">
        <v>847.35</v>
      </c>
      <c r="G17" s="186">
        <f t="shared" si="0"/>
        <v>7626.150000000001</v>
      </c>
    </row>
    <row r="18" spans="1:7" ht="12.75">
      <c r="A18" s="207" t="s">
        <v>223</v>
      </c>
      <c r="B18" s="414" t="s">
        <v>224</v>
      </c>
      <c r="C18" s="415"/>
      <c r="D18" s="208" t="s">
        <v>190</v>
      </c>
      <c r="E18" s="208" t="s">
        <v>207</v>
      </c>
      <c r="F18" s="210">
        <v>458.30373750000007</v>
      </c>
      <c r="G18" s="186">
        <f t="shared" si="0"/>
        <v>4583.037375000001</v>
      </c>
    </row>
    <row r="19" spans="1:7" ht="12">
      <c r="A19" s="216"/>
      <c r="B19" s="416"/>
      <c r="C19" s="417"/>
      <c r="D19" s="208"/>
      <c r="E19" s="208"/>
      <c r="F19" s="185"/>
      <c r="G19" s="186">
        <f t="shared" si="0"/>
        <v>0</v>
      </c>
    </row>
    <row r="20" spans="1:7" ht="12">
      <c r="A20" s="216"/>
      <c r="B20" s="416"/>
      <c r="C20" s="417"/>
      <c r="D20" s="208"/>
      <c r="E20" s="208"/>
      <c r="F20" s="185"/>
      <c r="G20" s="186">
        <f t="shared" si="0"/>
        <v>0</v>
      </c>
    </row>
    <row r="21" ht="12">
      <c r="G21" s="19">
        <f>SUM(G8:G20)</f>
        <v>1350496.682871</v>
      </c>
    </row>
  </sheetData>
  <sheetProtection/>
  <mergeCells count="21">
    <mergeCell ref="B18:C18"/>
    <mergeCell ref="B19:C19"/>
    <mergeCell ref="B20:C20"/>
    <mergeCell ref="B12:C12"/>
    <mergeCell ref="B13:C13"/>
    <mergeCell ref="B14:C14"/>
    <mergeCell ref="B15:C15"/>
    <mergeCell ref="B16:C16"/>
    <mergeCell ref="B17:C17"/>
    <mergeCell ref="A6:G6"/>
    <mergeCell ref="B7:C7"/>
    <mergeCell ref="B8:C8"/>
    <mergeCell ref="B9:C9"/>
    <mergeCell ref="B10:C10"/>
    <mergeCell ref="B11:C11"/>
    <mergeCell ref="A1:A4"/>
    <mergeCell ref="B1:E2"/>
    <mergeCell ref="F1:G1"/>
    <mergeCell ref="F2:G2"/>
    <mergeCell ref="B3:E4"/>
    <mergeCell ref="A5:G5"/>
  </mergeCells>
  <printOptions horizontalCentered="1" verticalCentered="1"/>
  <pageMargins left="0.7480314960629921" right="0.7480314960629921" top="0.3937007874015748" bottom="0.5905511811023623" header="0" footer="0"/>
  <pageSetup horizontalDpi="600" verticalDpi="600" orientation="landscape" paperSize="122" scale="70" r:id="rId2"/>
  <headerFooter alignWithMargins="0"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zoomScale="80" zoomScaleNormal="80" zoomScalePageLayoutView="0" workbookViewId="0" topLeftCell="N25">
      <selection activeCell="A24" sqref="A24:S26"/>
    </sheetView>
  </sheetViews>
  <sheetFormatPr defaultColWidth="9.140625" defaultRowHeight="12.75"/>
  <cols>
    <col min="1" max="1" width="21.140625" style="1" customWidth="1"/>
    <col min="2" max="2" width="6.140625" style="1" customWidth="1"/>
    <col min="3" max="3" width="10.7109375" style="1" customWidth="1"/>
    <col min="4" max="4" width="12.140625" style="2" customWidth="1"/>
    <col min="5" max="5" width="19.421875" style="1" customWidth="1"/>
    <col min="6" max="6" width="32.8515625" style="1" customWidth="1"/>
    <col min="7" max="7" width="19.421875" style="1" customWidth="1"/>
    <col min="8" max="8" width="19.140625" style="1" customWidth="1"/>
    <col min="9" max="9" width="12.7109375" style="1" customWidth="1"/>
    <col min="10" max="10" width="19.00390625" style="1" customWidth="1"/>
    <col min="11" max="11" width="10.421875" style="1" customWidth="1"/>
    <col min="12" max="12" width="18.7109375" style="1" customWidth="1"/>
    <col min="13" max="13" width="10.421875" style="1" customWidth="1"/>
    <col min="14" max="14" width="24.28125" style="1" customWidth="1"/>
    <col min="15" max="15" width="10.421875" style="1" customWidth="1"/>
    <col min="16" max="16" width="24.00390625" style="1" customWidth="1"/>
    <col min="17" max="17" width="14.421875" style="1" customWidth="1"/>
    <col min="18" max="18" width="14.140625" style="1" customWidth="1"/>
    <col min="19" max="19" width="21.7109375" style="1" customWidth="1"/>
    <col min="20" max="16384" width="9.140625" style="1" customWidth="1"/>
  </cols>
  <sheetData>
    <row r="1" spans="1:21" ht="36" customHeight="1">
      <c r="A1" s="284"/>
      <c r="B1" s="284"/>
      <c r="C1" s="284"/>
      <c r="D1" s="453" t="s">
        <v>14</v>
      </c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125"/>
      <c r="Q1" s="403" t="s">
        <v>51</v>
      </c>
      <c r="R1" s="403"/>
      <c r="S1" s="403"/>
      <c r="T1" s="5"/>
      <c r="U1" s="5"/>
    </row>
    <row r="2" spans="1:21" ht="25.5" customHeight="1">
      <c r="A2" s="284"/>
      <c r="B2" s="284"/>
      <c r="C2" s="284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125"/>
      <c r="Q2" s="404" t="s">
        <v>52</v>
      </c>
      <c r="R2" s="404"/>
      <c r="S2" s="404"/>
      <c r="T2" s="5"/>
      <c r="U2" s="5"/>
    </row>
    <row r="3" spans="1:21" ht="33" customHeight="1">
      <c r="A3" s="284"/>
      <c r="B3" s="284"/>
      <c r="C3" s="284"/>
      <c r="D3" s="453" t="s">
        <v>50</v>
      </c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125"/>
      <c r="Q3" s="6" t="s">
        <v>53</v>
      </c>
      <c r="R3" s="274" t="s">
        <v>69</v>
      </c>
      <c r="S3" s="274"/>
      <c r="T3" s="5"/>
      <c r="U3" s="5"/>
    </row>
    <row r="4" spans="1:21" ht="30.75" customHeight="1">
      <c r="A4" s="284"/>
      <c r="B4" s="284"/>
      <c r="C4" s="284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125"/>
      <c r="Q4" s="6" t="str">
        <f>+'[1]POA H.C. '!F4</f>
        <v>Versión 0</v>
      </c>
      <c r="R4" s="454">
        <f>+'[1]POA H.C. '!G4</f>
        <v>42999</v>
      </c>
      <c r="S4" s="454"/>
      <c r="T4" s="5"/>
      <c r="U4" s="5"/>
    </row>
    <row r="5" spans="1:21" ht="21" customHeight="1">
      <c r="A5" s="406" t="s">
        <v>54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5"/>
      <c r="U5" s="5"/>
    </row>
    <row r="6" spans="1:21" ht="21" customHeight="1">
      <c r="A6" s="406" t="s">
        <v>101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5"/>
      <c r="U6" s="5"/>
    </row>
    <row r="7" spans="1:21" ht="21.75" customHeight="1">
      <c r="A7" s="449" t="s">
        <v>46</v>
      </c>
      <c r="B7" s="449"/>
      <c r="C7" s="449"/>
      <c r="D7" s="449"/>
      <c r="E7" s="452" t="s">
        <v>122</v>
      </c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2"/>
      <c r="S7" s="452"/>
      <c r="T7" s="5"/>
      <c r="U7" s="5"/>
    </row>
    <row r="8" spans="1:21" ht="21.75" customHeight="1">
      <c r="A8" s="449" t="s">
        <v>47</v>
      </c>
      <c r="B8" s="449"/>
      <c r="C8" s="449"/>
      <c r="D8" s="449"/>
      <c r="E8" s="450" t="s">
        <v>123</v>
      </c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5"/>
      <c r="U8" s="5"/>
    </row>
    <row r="9" spans="1:21" ht="21.75" customHeight="1">
      <c r="A9" s="449" t="s">
        <v>103</v>
      </c>
      <c r="B9" s="449"/>
      <c r="C9" s="449"/>
      <c r="D9" s="449"/>
      <c r="E9" s="450" t="s">
        <v>124</v>
      </c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0"/>
      <c r="S9" s="450"/>
      <c r="T9" s="5"/>
      <c r="U9" s="5"/>
    </row>
    <row r="10" spans="1:19" ht="21.75" customHeight="1">
      <c r="A10" s="449" t="s">
        <v>45</v>
      </c>
      <c r="B10" s="449"/>
      <c r="C10" s="449"/>
      <c r="D10" s="449"/>
      <c r="E10" s="451" t="s">
        <v>126</v>
      </c>
      <c r="F10" s="451"/>
      <c r="G10" s="451"/>
      <c r="H10" s="451"/>
      <c r="I10" s="451"/>
      <c r="J10" s="451"/>
      <c r="K10" s="451"/>
      <c r="L10" s="451"/>
      <c r="M10" s="451"/>
      <c r="N10" s="451"/>
      <c r="O10" s="451"/>
      <c r="P10" s="451"/>
      <c r="Q10" s="451"/>
      <c r="R10" s="451"/>
      <c r="S10" s="451"/>
    </row>
    <row r="11" spans="1:19" ht="36.75" customHeight="1">
      <c r="A11" s="449" t="s">
        <v>104</v>
      </c>
      <c r="B11" s="449"/>
      <c r="C11" s="449"/>
      <c r="D11" s="449"/>
      <c r="E11" s="237" t="s">
        <v>125</v>
      </c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</row>
    <row r="12" spans="1:19" ht="12.75" customHeight="1">
      <c r="A12" s="236" t="s">
        <v>110</v>
      </c>
      <c r="B12" s="294" t="s">
        <v>105</v>
      </c>
      <c r="C12" s="294"/>
      <c r="D12" s="294"/>
      <c r="E12" s="294"/>
      <c r="F12" s="448" t="s">
        <v>74</v>
      </c>
      <c r="G12" s="448" t="s">
        <v>106</v>
      </c>
      <c r="H12" s="294" t="s">
        <v>35</v>
      </c>
      <c r="I12" s="294" t="s">
        <v>63</v>
      </c>
      <c r="J12" s="294"/>
      <c r="K12" s="294"/>
      <c r="L12" s="294"/>
      <c r="M12" s="294"/>
      <c r="N12" s="294"/>
      <c r="O12" s="294"/>
      <c r="P12" s="294"/>
      <c r="Q12" s="294"/>
      <c r="R12" s="294"/>
      <c r="S12" s="294"/>
    </row>
    <row r="13" spans="1:19" ht="12.75">
      <c r="A13" s="236"/>
      <c r="B13" s="294"/>
      <c r="C13" s="294"/>
      <c r="D13" s="294"/>
      <c r="E13" s="294"/>
      <c r="F13" s="448"/>
      <c r="G13" s="448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</row>
    <row r="14" spans="1:19" ht="42.75" customHeight="1">
      <c r="A14" s="236"/>
      <c r="B14" s="294"/>
      <c r="C14" s="294"/>
      <c r="D14" s="294"/>
      <c r="E14" s="294"/>
      <c r="F14" s="448"/>
      <c r="G14" s="448"/>
      <c r="H14" s="294"/>
      <c r="I14" s="126" t="s">
        <v>113</v>
      </c>
      <c r="J14" s="126" t="s">
        <v>114</v>
      </c>
      <c r="K14" s="126" t="s">
        <v>115</v>
      </c>
      <c r="L14" s="126" t="s">
        <v>116</v>
      </c>
      <c r="M14" s="126" t="s">
        <v>117</v>
      </c>
      <c r="N14" s="126" t="s">
        <v>118</v>
      </c>
      <c r="O14" s="126" t="s">
        <v>120</v>
      </c>
      <c r="P14" s="126" t="s">
        <v>119</v>
      </c>
      <c r="Q14" s="294" t="s">
        <v>76</v>
      </c>
      <c r="R14" s="294"/>
      <c r="S14" s="124" t="s">
        <v>111</v>
      </c>
    </row>
    <row r="15" spans="1:19" ht="80.25" customHeight="1">
      <c r="A15" s="148" t="s">
        <v>126</v>
      </c>
      <c r="B15" s="442" t="s">
        <v>135</v>
      </c>
      <c r="C15" s="443"/>
      <c r="D15" s="443"/>
      <c r="E15" s="444"/>
      <c r="F15" s="133" t="s">
        <v>142</v>
      </c>
      <c r="G15" s="137">
        <v>1</v>
      </c>
      <c r="H15" s="188" t="s">
        <v>121</v>
      </c>
      <c r="I15" s="141">
        <v>0</v>
      </c>
      <c r="J15" s="191">
        <v>0</v>
      </c>
      <c r="K15" s="137">
        <v>1</v>
      </c>
      <c r="L15" s="191">
        <v>93249965</v>
      </c>
      <c r="M15" s="137">
        <v>1</v>
      </c>
      <c r="N15" s="146">
        <v>93611965</v>
      </c>
      <c r="O15" s="137">
        <v>0</v>
      </c>
      <c r="P15" s="195">
        <v>0</v>
      </c>
      <c r="Q15" s="445">
        <f>G15+I15+K15+M15+O15</f>
        <v>3</v>
      </c>
      <c r="R15" s="445"/>
      <c r="S15" s="149">
        <f>SUM(J15)+SUM(L15)+SUM(N15)+SUM(P15)</f>
        <v>186861930</v>
      </c>
    </row>
    <row r="16" spans="1:19" ht="57.75" customHeight="1">
      <c r="A16" s="426" t="s">
        <v>127</v>
      </c>
      <c r="B16" s="295" t="s">
        <v>136</v>
      </c>
      <c r="C16" s="296" t="s">
        <v>136</v>
      </c>
      <c r="D16" s="296" t="s">
        <v>136</v>
      </c>
      <c r="E16" s="297" t="s">
        <v>136</v>
      </c>
      <c r="F16" s="190" t="s">
        <v>143</v>
      </c>
      <c r="G16" s="138">
        <v>0.833</v>
      </c>
      <c r="H16" s="126" t="s">
        <v>112</v>
      </c>
      <c r="I16" s="142">
        <v>0.008</v>
      </c>
      <c r="J16" s="191">
        <v>121163053</v>
      </c>
      <c r="K16" s="138">
        <v>0.067</v>
      </c>
      <c r="L16" s="191">
        <f>466258200-3992+46861566</f>
        <v>513115774</v>
      </c>
      <c r="M16" s="138">
        <v>0.092</v>
      </c>
      <c r="N16" s="192">
        <v>280000000</v>
      </c>
      <c r="O16" s="138">
        <v>0</v>
      </c>
      <c r="P16" s="191">
        <v>0</v>
      </c>
      <c r="Q16" s="437">
        <f>G16+I16+K16+M16+O16</f>
        <v>0.9999999999999999</v>
      </c>
      <c r="R16" s="437"/>
      <c r="S16" s="446">
        <f>J16+J17+L16+L17+N16+N17+P16+P17</f>
        <v>2128626642</v>
      </c>
    </row>
    <row r="17" spans="1:19" ht="72.75" customHeight="1">
      <c r="A17" s="426"/>
      <c r="B17" s="295" t="s">
        <v>137</v>
      </c>
      <c r="C17" s="296" t="s">
        <v>137</v>
      </c>
      <c r="D17" s="296" t="s">
        <v>137</v>
      </c>
      <c r="E17" s="297" t="s">
        <v>137</v>
      </c>
      <c r="F17" s="134" t="s">
        <v>144</v>
      </c>
      <c r="G17" s="139">
        <v>3500</v>
      </c>
      <c r="H17" s="126" t="s">
        <v>121</v>
      </c>
      <c r="I17" s="143">
        <v>700</v>
      </c>
      <c r="J17" s="191">
        <v>234798829</v>
      </c>
      <c r="K17" s="139">
        <v>750</v>
      </c>
      <c r="L17" s="191">
        <f>361343750-3993</f>
        <v>361339757</v>
      </c>
      <c r="M17" s="139">
        <v>450</v>
      </c>
      <c r="N17" s="145">
        <v>270000000</v>
      </c>
      <c r="O17" s="139">
        <v>700</v>
      </c>
      <c r="P17" s="191">
        <v>348209229</v>
      </c>
      <c r="Q17" s="421">
        <f>G17+I17+K17+M17+O17</f>
        <v>6100</v>
      </c>
      <c r="R17" s="421"/>
      <c r="S17" s="447"/>
    </row>
    <row r="18" spans="1:19" s="5" customFormat="1" ht="61.5" customHeight="1">
      <c r="A18" s="193" t="s">
        <v>128</v>
      </c>
      <c r="B18" s="295" t="s">
        <v>138</v>
      </c>
      <c r="C18" s="296" t="s">
        <v>138</v>
      </c>
      <c r="D18" s="296" t="s">
        <v>138</v>
      </c>
      <c r="E18" s="297" t="s">
        <v>138</v>
      </c>
      <c r="F18" s="133" t="s">
        <v>145</v>
      </c>
      <c r="G18" s="139">
        <v>1095</v>
      </c>
      <c r="H18" s="126" t="s">
        <v>121</v>
      </c>
      <c r="I18" s="143">
        <f>155+150</f>
        <v>305</v>
      </c>
      <c r="J18" s="191">
        <v>545000000</v>
      </c>
      <c r="K18" s="143">
        <v>200</v>
      </c>
      <c r="L18" s="191">
        <v>334318771</v>
      </c>
      <c r="M18" s="143">
        <v>200</v>
      </c>
      <c r="N18" s="145">
        <v>141000000</v>
      </c>
      <c r="O18" s="143">
        <v>200</v>
      </c>
      <c r="P18" s="191">
        <v>140927850</v>
      </c>
      <c r="Q18" s="421">
        <f>G18+I18+K18+M18+O18</f>
        <v>2000</v>
      </c>
      <c r="R18" s="421"/>
      <c r="S18" s="194">
        <f>SUM(J18)+SUM(L18)+SUM(N18)+SUM(P18)</f>
        <v>1161246621</v>
      </c>
    </row>
    <row r="19" spans="1:19" s="5" customFormat="1" ht="55.5" customHeight="1">
      <c r="A19" s="131" t="s">
        <v>129</v>
      </c>
      <c r="B19" s="295" t="s">
        <v>139</v>
      </c>
      <c r="C19" s="296" t="s">
        <v>139</v>
      </c>
      <c r="D19" s="296" t="s">
        <v>139</v>
      </c>
      <c r="E19" s="297" t="s">
        <v>139</v>
      </c>
      <c r="F19" s="135" t="s">
        <v>146</v>
      </c>
      <c r="G19" s="140">
        <v>1</v>
      </c>
      <c r="H19" s="126" t="s">
        <v>112</v>
      </c>
      <c r="I19" s="140">
        <v>1</v>
      </c>
      <c r="J19" s="191">
        <v>110080800</v>
      </c>
      <c r="K19" s="140">
        <v>1</v>
      </c>
      <c r="L19" s="191">
        <v>167849965</v>
      </c>
      <c r="M19" s="140">
        <v>1</v>
      </c>
      <c r="N19" s="145">
        <v>169000000</v>
      </c>
      <c r="O19" s="140">
        <v>1</v>
      </c>
      <c r="P19" s="191">
        <v>563711400</v>
      </c>
      <c r="Q19" s="437">
        <v>1</v>
      </c>
      <c r="R19" s="437"/>
      <c r="S19" s="194">
        <f>SUM(J19)+SUM(L19)+SUM(N19)+SUM(P19)</f>
        <v>1010642165</v>
      </c>
    </row>
    <row r="20" spans="1:19" s="5" customFormat="1" ht="66" customHeight="1">
      <c r="A20" s="438" t="s">
        <v>130</v>
      </c>
      <c r="B20" s="430" t="s">
        <v>140</v>
      </c>
      <c r="C20" s="431" t="s">
        <v>140</v>
      </c>
      <c r="D20" s="431" t="s">
        <v>140</v>
      </c>
      <c r="E20" s="432" t="s">
        <v>140</v>
      </c>
      <c r="F20" s="157" t="s">
        <v>147</v>
      </c>
      <c r="G20" s="158">
        <f>10/50</f>
        <v>0.2</v>
      </c>
      <c r="H20" s="152" t="s">
        <v>112</v>
      </c>
      <c r="I20" s="158">
        <v>0.08</v>
      </c>
      <c r="J20" s="189">
        <v>63571951</v>
      </c>
      <c r="K20" s="158">
        <v>0.06</v>
      </c>
      <c r="L20" s="189">
        <f>93250000-35</f>
        <v>93249965</v>
      </c>
      <c r="M20" s="158">
        <v>0.06</v>
      </c>
      <c r="N20" s="154">
        <v>94000000</v>
      </c>
      <c r="O20" s="159">
        <v>0.06</v>
      </c>
      <c r="P20" s="189">
        <v>93951900</v>
      </c>
      <c r="Q20" s="440">
        <f>G20+I20+K20+M20+O20</f>
        <v>0.46</v>
      </c>
      <c r="R20" s="441"/>
      <c r="S20" s="428">
        <f>J20+J21+L20+L21+N20+N21+P20+P21</f>
        <v>649901503</v>
      </c>
    </row>
    <row r="21" spans="1:19" s="5" customFormat="1" ht="51.75" customHeight="1">
      <c r="A21" s="439"/>
      <c r="B21" s="430" t="s">
        <v>141</v>
      </c>
      <c r="C21" s="431" t="s">
        <v>141</v>
      </c>
      <c r="D21" s="431" t="s">
        <v>141</v>
      </c>
      <c r="E21" s="432" t="s">
        <v>141</v>
      </c>
      <c r="F21" s="150" t="s">
        <v>148</v>
      </c>
      <c r="G21" s="151">
        <v>2</v>
      </c>
      <c r="H21" s="152" t="s">
        <v>121</v>
      </c>
      <c r="I21" s="153">
        <v>2</v>
      </c>
      <c r="J21" s="189">
        <v>80366167</v>
      </c>
      <c r="K21" s="151">
        <v>1</v>
      </c>
      <c r="L21" s="189">
        <f>74600000</f>
        <v>74600000</v>
      </c>
      <c r="M21" s="151">
        <v>1</v>
      </c>
      <c r="N21" s="154">
        <v>75000000</v>
      </c>
      <c r="O21" s="151">
        <v>1</v>
      </c>
      <c r="P21" s="189">
        <v>75161520</v>
      </c>
      <c r="Q21" s="433">
        <f>G21+I21+K21+M21+O21</f>
        <v>7</v>
      </c>
      <c r="R21" s="434"/>
      <c r="S21" s="429"/>
    </row>
    <row r="22" spans="1:19" s="5" customFormat="1" ht="69.75" customHeight="1">
      <c r="A22" s="131" t="s">
        <v>131</v>
      </c>
      <c r="B22" s="295" t="s">
        <v>134</v>
      </c>
      <c r="C22" s="296" t="s">
        <v>134</v>
      </c>
      <c r="D22" s="296" t="s">
        <v>134</v>
      </c>
      <c r="E22" s="297" t="s">
        <v>134</v>
      </c>
      <c r="F22" s="136" t="s">
        <v>149</v>
      </c>
      <c r="G22" s="137">
        <v>1</v>
      </c>
      <c r="H22" s="126" t="s">
        <v>121</v>
      </c>
      <c r="I22" s="141">
        <v>0</v>
      </c>
      <c r="J22" s="191">
        <v>0</v>
      </c>
      <c r="K22" s="137">
        <v>1</v>
      </c>
      <c r="L22" s="191">
        <v>55949965</v>
      </c>
      <c r="M22" s="137">
        <v>1</v>
      </c>
      <c r="N22" s="145">
        <v>56000000</v>
      </c>
      <c r="O22" s="137">
        <v>1</v>
      </c>
      <c r="P22" s="191">
        <v>56371140</v>
      </c>
      <c r="Q22" s="421">
        <f>G22+I22+K22+M22+O22</f>
        <v>4</v>
      </c>
      <c r="R22" s="421"/>
      <c r="S22" s="130">
        <f>J22+L22+N22+P22</f>
        <v>168321105</v>
      </c>
    </row>
    <row r="23" spans="1:19" s="5" customFormat="1" ht="68.25" customHeight="1">
      <c r="A23" s="126" t="s">
        <v>132</v>
      </c>
      <c r="B23" s="295" t="s">
        <v>133</v>
      </c>
      <c r="C23" s="296" t="s">
        <v>133</v>
      </c>
      <c r="D23" s="296" t="s">
        <v>133</v>
      </c>
      <c r="E23" s="297" t="s">
        <v>133</v>
      </c>
      <c r="F23" s="135" t="s">
        <v>150</v>
      </c>
      <c r="G23" s="138">
        <f>1/5</f>
        <v>0.2</v>
      </c>
      <c r="H23" s="126" t="s">
        <v>112</v>
      </c>
      <c r="I23" s="138">
        <v>0.2</v>
      </c>
      <c r="J23" s="191">
        <v>0</v>
      </c>
      <c r="K23" s="138">
        <v>0.2</v>
      </c>
      <c r="L23" s="191">
        <v>27974960</v>
      </c>
      <c r="M23" s="138">
        <v>0.2</v>
      </c>
      <c r="N23" s="145">
        <v>28000000</v>
      </c>
      <c r="O23" s="144">
        <v>0.2</v>
      </c>
      <c r="P23" s="191">
        <v>28185570</v>
      </c>
      <c r="Q23" s="435">
        <v>0.2</v>
      </c>
      <c r="R23" s="436"/>
      <c r="S23" s="130">
        <f>J23+L23+N23+P23</f>
        <v>84160530</v>
      </c>
    </row>
    <row r="24" spans="1:19" s="5" customFormat="1" ht="68.25" customHeight="1">
      <c r="A24" s="425" t="s">
        <v>194</v>
      </c>
      <c r="B24" s="254" t="s">
        <v>195</v>
      </c>
      <c r="C24" s="255"/>
      <c r="D24" s="255"/>
      <c r="E24" s="256"/>
      <c r="F24" s="135" t="s">
        <v>196</v>
      </c>
      <c r="G24" s="206">
        <v>0</v>
      </c>
      <c r="H24" s="126" t="s">
        <v>121</v>
      </c>
      <c r="I24" s="206">
        <v>0</v>
      </c>
      <c r="J24" s="191">
        <v>0</v>
      </c>
      <c r="K24" s="206">
        <v>0</v>
      </c>
      <c r="L24" s="191">
        <v>0</v>
      </c>
      <c r="M24" s="206">
        <v>600</v>
      </c>
      <c r="N24" s="145">
        <v>510336679</v>
      </c>
      <c r="O24" s="206">
        <v>0</v>
      </c>
      <c r="P24" s="191">
        <v>0</v>
      </c>
      <c r="Q24" s="421">
        <f>G24+I24+K24+M24+O24</f>
        <v>600</v>
      </c>
      <c r="R24" s="421"/>
      <c r="S24" s="130">
        <f>J24+L24+N24+P24</f>
        <v>510336679</v>
      </c>
    </row>
    <row r="25" spans="1:19" s="5" customFormat="1" ht="68.25" customHeight="1">
      <c r="A25" s="426"/>
      <c r="B25" s="260"/>
      <c r="C25" s="261"/>
      <c r="D25" s="261"/>
      <c r="E25" s="262"/>
      <c r="F25" s="135" t="s">
        <v>197</v>
      </c>
      <c r="G25" s="206">
        <v>0</v>
      </c>
      <c r="H25" s="126" t="s">
        <v>121</v>
      </c>
      <c r="I25" s="206">
        <v>0</v>
      </c>
      <c r="J25" s="191">
        <v>0</v>
      </c>
      <c r="K25" s="206">
        <v>0</v>
      </c>
      <c r="L25" s="191">
        <v>0</v>
      </c>
      <c r="M25" s="206">
        <v>65</v>
      </c>
      <c r="N25" s="145">
        <v>99163321</v>
      </c>
      <c r="O25" s="206">
        <v>0</v>
      </c>
      <c r="P25" s="191">
        <v>0</v>
      </c>
      <c r="Q25" s="421">
        <f>G25+I25+K25+M25+O25</f>
        <v>65</v>
      </c>
      <c r="R25" s="421"/>
      <c r="S25" s="130">
        <f>J25+L25+N25+P25</f>
        <v>99163321</v>
      </c>
    </row>
    <row r="26" spans="1:19" s="5" customFormat="1" ht="68.25" customHeight="1">
      <c r="A26" s="427"/>
      <c r="B26" s="295" t="s">
        <v>198</v>
      </c>
      <c r="C26" s="296"/>
      <c r="D26" s="296"/>
      <c r="E26" s="297"/>
      <c r="F26" s="135" t="s">
        <v>199</v>
      </c>
      <c r="G26" s="206">
        <v>0</v>
      </c>
      <c r="H26" s="126" t="s">
        <v>121</v>
      </c>
      <c r="I26" s="206">
        <v>0</v>
      </c>
      <c r="J26" s="191">
        <v>0</v>
      </c>
      <c r="K26" s="206">
        <v>0</v>
      </c>
      <c r="L26" s="191">
        <v>0</v>
      </c>
      <c r="M26" s="206">
        <v>500</v>
      </c>
      <c r="N26" s="145">
        <v>10500000</v>
      </c>
      <c r="O26" s="206">
        <v>0</v>
      </c>
      <c r="P26" s="191">
        <v>0</v>
      </c>
      <c r="Q26" s="421">
        <f>G26+I26+K26+M26+O26</f>
        <v>500</v>
      </c>
      <c r="R26" s="421"/>
      <c r="S26" s="130">
        <f>J26+L26+N26+P26</f>
        <v>10500000</v>
      </c>
    </row>
    <row r="27" spans="1:19" s="14" customFormat="1" ht="23.25" customHeight="1">
      <c r="A27" s="422" t="s">
        <v>75</v>
      </c>
      <c r="B27" s="422"/>
      <c r="C27" s="422"/>
      <c r="D27" s="422"/>
      <c r="E27" s="422"/>
      <c r="F27" s="422"/>
      <c r="G27" s="422"/>
      <c r="H27" s="422"/>
      <c r="I27" s="127"/>
      <c r="J27" s="129">
        <f>SUM(J15:J23)</f>
        <v>1154980800</v>
      </c>
      <c r="K27" s="127"/>
      <c r="L27" s="129">
        <f>SUM(L15:L23)</f>
        <v>1721649122</v>
      </c>
      <c r="M27" s="127"/>
      <c r="N27" s="129">
        <f>SUM(N15:N23)</f>
        <v>1206611965</v>
      </c>
      <c r="O27" s="128"/>
      <c r="P27" s="129">
        <f>SUM(P15:P23)</f>
        <v>1306518609</v>
      </c>
      <c r="Q27" s="423"/>
      <c r="R27" s="424"/>
      <c r="S27" s="129">
        <f>SUM(S15:S23)</f>
        <v>5389760496</v>
      </c>
    </row>
    <row r="28" spans="2:3" ht="12.75">
      <c r="B28" s="4"/>
      <c r="C28" s="4"/>
    </row>
    <row r="29" ht="12.75">
      <c r="D29" s="1"/>
    </row>
    <row r="30" ht="12.75">
      <c r="G30" s="132"/>
    </row>
    <row r="33" spans="8:19" ht="12.75"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8:19" ht="12.75"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8:19" ht="12.75">
      <c r="H35" s="16"/>
      <c r="I35" s="16"/>
      <c r="J35" s="16"/>
      <c r="K35" s="16"/>
      <c r="L35" s="16"/>
      <c r="M35" s="16"/>
      <c r="N35" s="16"/>
      <c r="O35" s="15"/>
      <c r="P35" s="15"/>
      <c r="Q35" s="15"/>
      <c r="R35" s="15"/>
      <c r="S35" s="15"/>
    </row>
    <row r="36" spans="8:19" ht="12.75">
      <c r="H36" s="16"/>
      <c r="I36" s="16"/>
      <c r="J36" s="16"/>
      <c r="K36" s="16"/>
      <c r="L36" s="16"/>
      <c r="M36" s="16"/>
      <c r="N36" s="16"/>
      <c r="O36" s="15"/>
      <c r="P36" s="15"/>
      <c r="Q36" s="15"/>
      <c r="R36" s="15"/>
      <c r="S36" s="15"/>
    </row>
    <row r="37" spans="8:19" ht="12.75">
      <c r="H37" s="16"/>
      <c r="I37" s="16"/>
      <c r="J37" s="16"/>
      <c r="K37" s="16"/>
      <c r="L37" s="16"/>
      <c r="M37" s="16"/>
      <c r="N37" s="16"/>
      <c r="O37" s="15"/>
      <c r="P37" s="15"/>
      <c r="Q37" s="15"/>
      <c r="R37" s="15"/>
      <c r="S37" s="15"/>
    </row>
    <row r="38" spans="8:19" ht="12.75">
      <c r="H38" s="16"/>
      <c r="I38" s="16"/>
      <c r="J38" s="16"/>
      <c r="K38" s="16"/>
      <c r="L38" s="16"/>
      <c r="M38" s="16"/>
      <c r="N38" s="16"/>
      <c r="O38" s="15"/>
      <c r="P38" s="15"/>
      <c r="Q38" s="15"/>
      <c r="R38" s="15"/>
      <c r="S38" s="15"/>
    </row>
    <row r="39" spans="8:19" ht="12.75"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8:19" ht="12.75"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8:19" ht="12.75"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8:19" ht="12.75"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8:19" ht="12.75"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8:19" ht="12.75"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8:19" ht="12.75"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8:19" ht="12.75"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8:19" ht="12.75"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</sheetData>
  <sheetProtection/>
  <mergeCells count="56">
    <mergeCell ref="A1:C4"/>
    <mergeCell ref="D1:O2"/>
    <mergeCell ref="Q1:S1"/>
    <mergeCell ref="Q2:S2"/>
    <mergeCell ref="D3:O4"/>
    <mergeCell ref="R3:S3"/>
    <mergeCell ref="R4:S4"/>
    <mergeCell ref="A5:S5"/>
    <mergeCell ref="A6:S6"/>
    <mergeCell ref="A7:D7"/>
    <mergeCell ref="E7:S7"/>
    <mergeCell ref="A8:D8"/>
    <mergeCell ref="E8:S8"/>
    <mergeCell ref="A9:D9"/>
    <mergeCell ref="E9:S9"/>
    <mergeCell ref="A10:D10"/>
    <mergeCell ref="E10:S10"/>
    <mergeCell ref="A11:D11"/>
    <mergeCell ref="E11:S11"/>
    <mergeCell ref="A12:A14"/>
    <mergeCell ref="B12:E14"/>
    <mergeCell ref="F12:F14"/>
    <mergeCell ref="G12:G14"/>
    <mergeCell ref="H12:H14"/>
    <mergeCell ref="I12:S13"/>
    <mergeCell ref="Q14:R14"/>
    <mergeCell ref="B15:E15"/>
    <mergeCell ref="Q15:R15"/>
    <mergeCell ref="A16:A17"/>
    <mergeCell ref="B16:E16"/>
    <mergeCell ref="Q16:R16"/>
    <mergeCell ref="S16:S17"/>
    <mergeCell ref="B17:E17"/>
    <mergeCell ref="Q17:R17"/>
    <mergeCell ref="B18:E18"/>
    <mergeCell ref="Q18:R18"/>
    <mergeCell ref="B19:E19"/>
    <mergeCell ref="Q19:R19"/>
    <mergeCell ref="A20:A21"/>
    <mergeCell ref="B20:E20"/>
    <mergeCell ref="Q20:R20"/>
    <mergeCell ref="S20:S21"/>
    <mergeCell ref="B21:E21"/>
    <mergeCell ref="Q21:R21"/>
    <mergeCell ref="B22:E22"/>
    <mergeCell ref="Q22:R22"/>
    <mergeCell ref="B23:E23"/>
    <mergeCell ref="Q23:R23"/>
    <mergeCell ref="B24:E25"/>
    <mergeCell ref="Q24:R24"/>
    <mergeCell ref="Q25:R25"/>
    <mergeCell ref="B26:E26"/>
    <mergeCell ref="Q26:R26"/>
    <mergeCell ref="A27:H27"/>
    <mergeCell ref="Q27:R27"/>
    <mergeCell ref="A24:A26"/>
  </mergeCells>
  <printOptions horizontalCentered="1" verticalCentered="1"/>
  <pageMargins left="0.31496062992125984" right="0.52" top="0.984251968503937" bottom="0.984251968503937" header="0" footer="0"/>
  <pageSetup horizontalDpi="600" verticalDpi="600" orientation="landscape" paperSize="122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Celia Velasquez</cp:lastModifiedBy>
  <cp:lastPrinted>2016-08-02T16:12:53Z</cp:lastPrinted>
  <dcterms:created xsi:type="dcterms:W3CDTF">2009-04-02T20:41:07Z</dcterms:created>
  <dcterms:modified xsi:type="dcterms:W3CDTF">2018-10-16T19:10:02Z</dcterms:modified>
  <cp:category/>
  <cp:version/>
  <cp:contentType/>
  <cp:contentStatus/>
</cp:coreProperties>
</file>