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80" windowHeight="7380" activeTab="1"/>
  </bookViews>
  <sheets>
    <sheet name="POA H.A." sheetId="1" r:id="rId1"/>
    <sheet name="POA H.B." sheetId="2" r:id="rId2"/>
    <sheet name="POA H.C. " sheetId="3" r:id="rId3"/>
    <sheet name="POA H.D." sheetId="4" r:id="rId4"/>
  </sheets>
  <externalReferences>
    <externalReference r:id="rId7"/>
    <externalReference r:id="rId8"/>
  </externalReferences>
  <definedNames>
    <definedName name="_xlnm.Print_Area" localSheetId="0">'POA H.A.'!$A$1:$O$25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</authors>
  <commentList>
    <comment ref="L12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2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</commentList>
</comments>
</file>

<file path=xl/sharedStrings.xml><?xml version="1.0" encoding="utf-8"?>
<sst xmlns="http://schemas.openxmlformats.org/spreadsheetml/2006/main" count="468" uniqueCount="256">
  <si>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</si>
  <si>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</si>
  <si>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</si>
  <si>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</si>
  <si>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</si>
  <si>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</si>
  <si>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</si>
  <si>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</si>
  <si>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</si>
  <si>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</si>
  <si>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</si>
  <si>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</si>
  <si>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</si>
  <si>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</si>
  <si>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</si>
  <si>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</si>
  <si>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</si>
  <si>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</si>
  <si>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</si>
  <si>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</si>
  <si>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</si>
  <si>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</si>
  <si>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</si>
  <si>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</si>
  <si>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</si>
  <si>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</si>
  <si>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</si>
  <si>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</si>
  <si>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</si>
  <si>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</si>
  <si>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</si>
  <si>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</si>
  <si>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</si>
  <si>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</si>
  <si>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</si>
  <si>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</si>
  <si>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</si>
  <si>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</si>
  <si>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</si>
  <si>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</si>
  <si>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</si>
  <si>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</si>
  <si>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</si>
  <si>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</si>
  <si>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</si>
  <si>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</si>
  <si>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</si>
  <si>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</si>
  <si>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</si>
  <si>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</si>
  <si>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</si>
  <si>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</si>
  <si>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</si>
  <si>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</si>
  <si>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</si>
  <si>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</si>
  <si>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</si>
  <si>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</si>
  <si>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</si>
  <si>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</si>
  <si>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</si>
  <si>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</si>
  <si>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</si>
  <si>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</si>
  <si>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</si>
  <si>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</si>
  <si>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</si>
  <si>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</si>
  <si>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</si>
  <si>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</si>
  <si>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</si>
  <si>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</si>
  <si>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</si>
  <si>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</si>
  <si>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</si>
  <si>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</si>
  <si>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</si>
  <si>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</si>
  <si>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</si>
  <si>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</si>
  <si>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</si>
  <si>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</si>
  <si>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</si>
  <si>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</si>
  <si>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</si>
  <si>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</si>
  <si>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</si>
  <si>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</si>
  <si>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</si>
  <si>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</si>
  <si>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</si>
  <si>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</si>
  <si>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</si>
  <si>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</si>
  <si>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</si>
  <si>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</si>
  <si>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</si>
  <si>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PERSONAL EXTERNO</t>
  </si>
  <si>
    <t>Transporte (Camionetas)</t>
  </si>
  <si>
    <t>Papeleria y útiles de oficina</t>
  </si>
  <si>
    <t>TOTAL PROGRAMADO</t>
  </si>
  <si>
    <t>A. - PLAN OPERATIVO ANUAL DE INVERSIÓN</t>
  </si>
  <si>
    <t>D. - MATRIZ DE ACCIONES OPERATIVAS PROYECTO</t>
  </si>
  <si>
    <t xml:space="preserve">Presupuesto asignado: </t>
  </si>
  <si>
    <t>SUBPROGRAMA</t>
  </si>
  <si>
    <t>OBJETIVO DEL SUBPROGRAMA</t>
  </si>
  <si>
    <t>ACTIVIDAD</t>
  </si>
  <si>
    <t>LINEA BASE</t>
  </si>
  <si>
    <t>SUBPROGRAMA PLAN DE ACCION:</t>
  </si>
  <si>
    <t>ACTIVIDADES POA</t>
  </si>
  <si>
    <t>SUBTOTAL</t>
  </si>
  <si>
    <t>PROYECTO</t>
  </si>
  <si>
    <t>TOTAL COSTOS PROYECTOS</t>
  </si>
  <si>
    <t>Porcentaje</t>
  </si>
  <si>
    <t>METAS AÑO 2016</t>
  </si>
  <si>
    <t>COSTOS PORYECTOS  AÑO 2016</t>
  </si>
  <si>
    <t>METAS AÑO 2017</t>
  </si>
  <si>
    <t>COSTOS PORYECTOS  AÑO 2017</t>
  </si>
  <si>
    <t>METAS AÑO 2018</t>
  </si>
  <si>
    <t>COSTOS PORYECTOS  AÑO 2018</t>
  </si>
  <si>
    <t>COSTOS PORYECTOS  AÑO  2019</t>
  </si>
  <si>
    <t>METAS AÑO  2019</t>
  </si>
  <si>
    <t>Número</t>
  </si>
  <si>
    <t>GESTIÓN INTEGRADA DEL RECURSO HÍDRICO</t>
  </si>
  <si>
    <t xml:space="preserve">Manejo Integral del Recurso Hídrico. </t>
  </si>
  <si>
    <t>Gestión Integral del Recurso Hídrico</t>
  </si>
  <si>
    <t>Garantizar el manejo integral del recurso hídrico, mediante la implementación de acciones encaminadas a asegurar su disponibilidad, continuidad y calidad.</t>
  </si>
  <si>
    <t>PORH Cuenca alta y media del Río Chicamocha</t>
  </si>
  <si>
    <t>Adopción del Plan de Ordenamiento del Recursos Hídrico PORH Cuenca alta y media del Río Chicamocha</t>
  </si>
  <si>
    <t>Implementación del Plan de Ordenamiento del Recursos Hídrico PORH Cuenca alta y media del Río Chicamocha</t>
  </si>
  <si>
    <t>Reglamentación del uso de agua</t>
  </si>
  <si>
    <t>Reglamentar el uso del agua</t>
  </si>
  <si>
    <t>Uso eficiente y ahorro del agua</t>
  </si>
  <si>
    <t xml:space="preserve">Realizar un proyecto piloto para el uso eficiente y ahorro de agua enfocado a acueductos veredales </t>
  </si>
  <si>
    <t>Apoyo en la formulación y evaluación de los PUEAA  a los usuarios de recursos hídrico con concesión vigente y caudal menor o igual a 0.5 l/s</t>
  </si>
  <si>
    <t>Administración del recurso hídrico</t>
  </si>
  <si>
    <t xml:space="preserve">Administrar el recurso hídrico </t>
  </si>
  <si>
    <t xml:space="preserve">Evaluación Estudio Regional del Agua-ERA  para una cuenca prioritaria. </t>
  </si>
  <si>
    <t>Evaluación del Estudio Regional del Agua-ERA, en la Cuenca Alta del rio Chicamocha</t>
  </si>
  <si>
    <t>Establecer e Implementar acciones encaminadas a la conservación protección y Recuperación del Sistema integrado de aguas termominerales, y subterráneas del área de influencia de la microcuenca Quebrada Honda y Lago Sochagota</t>
  </si>
  <si>
    <t xml:space="preserve">Conservación protección y recuperación del Sistema integrado de aguas termo minerales y aguas subterráneas </t>
  </si>
  <si>
    <t>Implementación del Sistema Integral Recurso Hídrico (SIRH).</t>
  </si>
  <si>
    <t>Implementar el Sistema Integral Recurso Hídrico (SIRH)</t>
  </si>
  <si>
    <t>Descontaminación de fuentes hídricas</t>
  </si>
  <si>
    <t xml:space="preserve">Apoyar la descontaminación de fuentes hídricas </t>
  </si>
  <si>
    <t>Acciones de manejo en  Lago de Tota de acuerdo a las   competencias de la Corporación  en el  CONPES 3801</t>
  </si>
  <si>
    <t>Implementación de medidas de manejo en el Lago de Tota</t>
  </si>
  <si>
    <t>Planes de manejo de acuíferos</t>
  </si>
  <si>
    <t>Formular y adoptar el plan de manejo de un acuífero priorizado</t>
  </si>
  <si>
    <t>Metas de carga global contaminante en las fuentes hídricas</t>
  </si>
  <si>
    <t xml:space="preserve">Establecer objetivos de calidad </t>
  </si>
  <si>
    <t>Establecer metas de carga global contaminante</t>
  </si>
  <si>
    <t xml:space="preserve">Numero de cuerpos de agua priorizados con Plan de Ordenamiento de Recursos Hídrico PORH adoptados </t>
  </si>
  <si>
    <t>Porcentaje de cuerpos de agua priorizados con Plan de Ordenamiento de Recursos Hídrico PORH y/o en implementación</t>
  </si>
  <si>
    <t>Porcentaje de cuerpos de agua priorizados con reglamentación del uso de agua</t>
  </si>
  <si>
    <t>Número de proyectos elaborados para uso eficiente y ahorro de agua enfocado a acueductos</t>
  </si>
  <si>
    <t xml:space="preserve">Número de usuarios apoyados en la elaboración de los PUEAA </t>
  </si>
  <si>
    <t xml:space="preserve">Porcentaje de Trámites atendidos en los términos legales </t>
  </si>
  <si>
    <t>Número de estudios evaluados</t>
  </si>
  <si>
    <t xml:space="preserve">Número de acciones desarrolladas para la conservación protección y Recuperación del Sistema  integrado de termominerales y aguas subterráneas </t>
  </si>
  <si>
    <t>Porcentaje de reportes al Sistema Integral Recurso Hídrico (SIRH)</t>
  </si>
  <si>
    <t>Porcentaje de Municipios apoyados en descontaminación de fuentes hídricas de los priorizados</t>
  </si>
  <si>
    <t xml:space="preserve">Número de actividades implementadas de medidas de manejo integrado en el Lago de Tota </t>
  </si>
  <si>
    <t>Porcentaje de avance en la formulación de planes de manejo de acuíferos PMA.</t>
  </si>
  <si>
    <t>Porcentaje de avance en el establecimiento de objetivos de calidad en fuentes hídricas priorizadas.</t>
  </si>
  <si>
    <t>Porcentaje de cuencas priorizadas con metas de cargas contaminantes establecidas</t>
  </si>
  <si>
    <t>PGN</t>
  </si>
  <si>
    <t>TUAS</t>
  </si>
  <si>
    <t>TERMICA</t>
  </si>
  <si>
    <t>HIDROSOGAMOSO</t>
  </si>
  <si>
    <t>ACTIVIDADES PA</t>
  </si>
  <si>
    <t>JAIRO IGNACIO GARCIA RODRIGUEZ</t>
  </si>
  <si>
    <t>LUZ DEYANIRA GONZALEZ</t>
  </si>
  <si>
    <t>Subdirector de Ecosistemas y Gestión Ambiental</t>
  </si>
  <si>
    <t>Responsable Proceso Formulación, Evaluación y Seguimiento a La Gestión Misional</t>
  </si>
  <si>
    <t>Un (01) proyecto apoyado</t>
  </si>
  <si>
    <t xml:space="preserve"> Número de proyectos apoyadas / Número de proyectos programados a apoyar)*100 </t>
  </si>
  <si>
    <r>
      <t xml:space="preserve">B. - PROGRAMACION PLAN DE NECESIDADES  AÑO </t>
    </r>
    <r>
      <rPr>
        <b/>
        <sz val="14"/>
        <color indexed="8"/>
        <rFont val="Arial"/>
        <family val="2"/>
      </rPr>
      <t>2018</t>
    </r>
  </si>
  <si>
    <r>
      <t xml:space="preserve">C. - PROGRAMACION BIENES Y SERVICIOS  ALMACÉN AÑO </t>
    </r>
    <r>
      <rPr>
        <b/>
        <sz val="14"/>
        <color indexed="8"/>
        <rFont val="Arial"/>
        <family val="2"/>
      </rPr>
      <t>2018</t>
    </r>
  </si>
  <si>
    <r>
      <t xml:space="preserve">VALOR UNITARIO Incluido IVA $ 
</t>
    </r>
    <r>
      <rPr>
        <b/>
        <sz val="9"/>
        <color indexed="8"/>
        <rFont val="Arial"/>
        <family val="2"/>
      </rPr>
      <t>2018</t>
    </r>
  </si>
  <si>
    <t>Versión 0</t>
  </si>
  <si>
    <t>Apoyar la descontaminación hídrica  de fuentes hidricas</t>
  </si>
  <si>
    <t>Samaca</t>
  </si>
  <si>
    <t>110030006</t>
  </si>
  <si>
    <t>TONER CF325A NEGRO M830/806. MARCA HEWLETT PACKERD.</t>
  </si>
  <si>
    <t>Unidad</t>
  </si>
  <si>
    <t>110010005</t>
  </si>
  <si>
    <t>Banderitas adhesivas semitransparente de 5 colores x 25 unidades c/u</t>
  </si>
  <si>
    <t>10</t>
  </si>
  <si>
    <t>110010020</t>
  </si>
  <si>
    <t>Bisturi elaborado en metal, tamaño de la cuchilla de 18 mm, con bloqueo de la cuchilla y con corta cuchilla</t>
  </si>
  <si>
    <t>2</t>
  </si>
  <si>
    <t>110010023</t>
  </si>
  <si>
    <t>Boligrafo Mina Roja</t>
  </si>
  <si>
    <t>110010021</t>
  </si>
  <si>
    <t>Boligrafo Mina Negra</t>
  </si>
  <si>
    <t xml:space="preserve">110010002
</t>
  </si>
  <si>
    <t>Borrador para lapiz, tipo nata, tamaño mediano, por 1 und.</t>
  </si>
  <si>
    <t xml:space="preserve">Borrador para tablero acrílico
</t>
  </si>
  <si>
    <t>251010001</t>
  </si>
  <si>
    <t>Calculadora básica</t>
  </si>
  <si>
    <t>110010159</t>
  </si>
  <si>
    <t xml:space="preserve">Cinta de enmascarar, multipropositos, dimensiones (24mmx40m), nacional </t>
  </si>
  <si>
    <t>110010028</t>
  </si>
  <si>
    <t>Cinta para empaque de 30 micras, transparente, dimensiones (24mmx40m), caucho/resina, impresa, nacional</t>
  </si>
  <si>
    <t>110010018</t>
  </si>
  <si>
    <t>Cinta para empaque de 30 micras, transparente, dimensiones (72mmx50m), acrilico, no impresa, importado</t>
  </si>
  <si>
    <t>110010017</t>
  </si>
  <si>
    <t>Corrector liquido, presentacion en lapiz de 7 ml, con punta metalica .</t>
  </si>
  <si>
    <t>110030003</t>
  </si>
  <si>
    <t>Disco Compacto CDS no reutilizables</t>
  </si>
  <si>
    <t>110030004</t>
  </si>
  <si>
    <t>Disco Compacto CDS reutilizables</t>
  </si>
  <si>
    <t>110030054</t>
  </si>
  <si>
    <t>DVDs de 4.7 GB</t>
  </si>
  <si>
    <t xml:space="preserve">110010029
</t>
  </si>
  <si>
    <t>Gancho tipo clip estandar, en alambre plastico, de 50 mm (2 in), por 50 und.</t>
  </si>
  <si>
    <t xml:space="preserve">Caja
</t>
  </si>
  <si>
    <t>Gancho para cosedora.</t>
  </si>
  <si>
    <t>Lapiz para dibujo, fabricado en madera, de forma redonda con borrador, mina negra de 2 mm y dureza B.</t>
  </si>
  <si>
    <t>110010045</t>
  </si>
  <si>
    <t>Libreta Cuadriculada mininotas</t>
  </si>
  <si>
    <t>Libreta Cuadriculada carta x 80 hojas</t>
  </si>
  <si>
    <t>Marcador acrílico color negro punta biselada</t>
  </si>
  <si>
    <t>110010121</t>
  </si>
  <si>
    <t>Marcador para CDS</t>
  </si>
  <si>
    <t>110020001</t>
  </si>
  <si>
    <t>Papel bond, de 75 g/m2, tamaño carta, por resma de 500 hojas.</t>
  </si>
  <si>
    <t>Papel bond, de 75 g/m2, tamaño oficio, por resma de 500 hojas.</t>
  </si>
  <si>
    <t>110010054</t>
  </si>
  <si>
    <t>Pegante en barra en presentacion de 40 g sin glicerina</t>
  </si>
  <si>
    <t>110020029</t>
  </si>
  <si>
    <t>Planillero en acrilico transparente, tamaño oficio (21,59 cm x 35,56 cm), sistema de sujecion con gancho metalico y sin repisa.</t>
  </si>
  <si>
    <t>Pos it mediano</t>
  </si>
  <si>
    <t>Pos it pequeño</t>
  </si>
  <si>
    <t>Portaminas con punta y clip elaborado en plastico con diametro para mina mayor a 0.5 mm y menor o igual a 0.7 mm, zona de agarre en plastico, con borrador, sin afilaminas .</t>
  </si>
  <si>
    <t>portaplanos tamaño carta paquete x 100 unidades</t>
  </si>
  <si>
    <t>unidad</t>
  </si>
  <si>
    <t>portaplanos tamaño oficio paquete x 100 unidades</t>
  </si>
  <si>
    <t>Resaltador -varios colores punta biselada</t>
  </si>
  <si>
    <t>110010124</t>
  </si>
  <si>
    <t>Rotulos Autoadhesivos Ref: 1004 tamaño 110x80 mm x 30 unidades blanco</t>
  </si>
  <si>
    <t>Paquete</t>
  </si>
  <si>
    <t>110010111</t>
  </si>
  <si>
    <t>Tijeras para multiusos, con longitud total de 7", hoja de acero, mango de plastico, importadas</t>
  </si>
  <si>
    <t>110010052</t>
  </si>
  <si>
    <t>Marcador para tablero acrílico</t>
  </si>
  <si>
    <t>Formulación Plan Operativo, Acuerdo 013 del 07/12/2017 por medio del cual se aprueba el Presupuesto de Ingresos y Gastos para la vigencia Fiscal del 1º. de enero al 31 de diciembre de 2018 de la Corporación Autónoma de Regional de Boyacá</t>
  </si>
  <si>
    <t xml:space="preserve"> TRC</t>
  </si>
  <si>
    <t xml:space="preserve"> EXCEDENTES TRC</t>
  </si>
  <si>
    <t>Acuerdo 0001 del 12/04/2018, Por el cual se adicionan los excedentes financieros del año 2017 al presupuesto con recursos propios de la  Corporación  Autónoma  Regional  de  Boyacá  -  CORPOBOYACÁ, para  la vigencia fiscal  de 2018 y Acuerdo 0002 del 12/04/2018 Por medio del cual se modifican las metas físicas y financieras del Plan de Acción 2O16-2019 de la Corporación Autónoma Regional de Boyacá ''CORPOBOYACÁ".</t>
  </si>
  <si>
    <t xml:space="preserve"> Porcentaje de actos administrativos de reglamentacion del uso del agua </t>
  </si>
  <si>
    <t xml:space="preserve">AResolución 1729 Por medio del cual se efectúa un Traslado dentro del Presupuesto con recursos propios de la Corporación Autónoma Regional de Boyacá, CORPOBOYACÁ, vigencia Fiscal del año 2018 </t>
  </si>
  <si>
    <t xml:space="preserve">HIDRO-CHIVOR  </t>
  </si>
  <si>
    <t>Ingeniero civil</t>
  </si>
  <si>
    <t>Convenio municipio de Samaca apoyo a municipio en descontaminacion hidrica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</si>
</sst>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_-&quot;$&quot;* #,##0_-;\-&quot;$&quot;* #,##0_-;_-&quot;$&quot;* &quot;-&quot;??_-;_-@_-"/>
    <numFmt numFmtId="193" formatCode="[$-240A]dddd\,\ d\ &quot;de&quot;\ mmmm\ &quot;de&quot;\ yyyy"/>
    <numFmt numFmtId="194" formatCode="[$-240A]h:mm:ss\ AM/PM"/>
    <numFmt numFmtId="195" formatCode="[$-240A]dddd\,\ dd&quot; de &quot;mmmm&quot; de &quot;yyyy"/>
    <numFmt numFmtId="196" formatCode="[$-240A]hh:mm:ss\ AM/PM"/>
    <numFmt numFmtId="197" formatCode="0.0"/>
    <numFmt numFmtId="198" formatCode="_(* #,##0.000_);_(* \(#,##0.000\);_(* &quot;-&quot;??_);_(@_)"/>
    <numFmt numFmtId="199" formatCode="_(* #,##0.0000_);_(* \(#,##0.0000\);_(* &quot;-&quot;??_);_(@_)"/>
    <numFmt numFmtId="200" formatCode="_(* #,##0.0_);_(* \(#,##0.0\);_(* &quot;-&quot;??_);_(@_)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&quot;$&quot;\ #,##0.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7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"/>
      <color indexed="8"/>
      <name val="Arial Narrow"/>
      <family val="2"/>
    </font>
    <font>
      <sz val="13"/>
      <color indexed="8"/>
      <name val="Arial Narrow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4"/>
      <color theme="1"/>
      <name val="Arial Narrow"/>
      <family val="2"/>
    </font>
    <font>
      <sz val="13"/>
      <color theme="1"/>
      <name val="Arial Narrow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8" fillId="0" borderId="0" applyFont="0" applyFill="0" applyBorder="0" applyAlignment="0" applyProtection="0"/>
    <xf numFmtId="0" fontId="10" fillId="22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89" fontId="0" fillId="0" borderId="0" xfId="66" applyNumberFormat="1" applyFont="1" applyAlignment="1">
      <alignment horizontal="center" vertical="center"/>
    </xf>
    <xf numFmtId="189" fontId="0" fillId="0" borderId="0" xfId="66" applyNumberFormat="1" applyFont="1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65" applyNumberFormat="1" applyAlignment="1">
      <alignment vertical="center"/>
    </xf>
    <xf numFmtId="188" fontId="0" fillId="0" borderId="0" xfId="65" applyNumberFormat="1" applyFont="1" applyAlignment="1">
      <alignment vertical="center"/>
    </xf>
    <xf numFmtId="188" fontId="22" fillId="0" borderId="0" xfId="64" applyNumberFormat="1" applyFont="1" applyFill="1" applyAlignment="1">
      <alignment vertical="center"/>
    </xf>
    <xf numFmtId="188" fontId="27" fillId="0" borderId="11" xfId="64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9" fontId="20" fillId="0" borderId="0" xfId="67" applyNumberFormat="1" applyFont="1" applyFill="1" applyBorder="1" applyAlignment="1">
      <alignment horizontal="center" vertical="center" wrapText="1"/>
    </xf>
    <xf numFmtId="191" fontId="19" fillId="0" borderId="0" xfId="0" applyNumberFormat="1" applyFont="1" applyFill="1" applyBorder="1" applyAlignment="1">
      <alignment horizontal="center" vertical="center"/>
    </xf>
    <xf numFmtId="49" fontId="19" fillId="0" borderId="0" xfId="66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24" borderId="12" xfId="0" applyFont="1" applyFill="1" applyBorder="1" applyAlignment="1">
      <alignment vertical="center"/>
    </xf>
    <xf numFmtId="0" fontId="50" fillId="24" borderId="13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 wrapText="1"/>
    </xf>
    <xf numFmtId="189" fontId="20" fillId="24" borderId="11" xfId="66" applyNumberFormat="1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189" fontId="0" fillId="24" borderId="11" xfId="66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vertical="center"/>
    </xf>
    <xf numFmtId="189" fontId="0" fillId="24" borderId="11" xfId="66" applyNumberFormat="1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189" fontId="20" fillId="24" borderId="16" xfId="66" applyNumberFormat="1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189" fontId="20" fillId="24" borderId="11" xfId="66" applyNumberFormat="1" applyFont="1" applyFill="1" applyBorder="1" applyAlignment="1">
      <alignment vertical="center" wrapText="1"/>
    </xf>
    <xf numFmtId="0" fontId="20" fillId="24" borderId="11" xfId="0" applyFont="1" applyFill="1" applyBorder="1" applyAlignment="1">
      <alignment vertical="center" wrapText="1"/>
    </xf>
    <xf numFmtId="3" fontId="0" fillId="24" borderId="11" xfId="0" applyNumberFormat="1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19" fillId="24" borderId="21" xfId="0" applyFont="1" applyFill="1" applyBorder="1" applyAlignment="1">
      <alignment vertical="center"/>
    </xf>
    <xf numFmtId="0" fontId="19" fillId="24" borderId="22" xfId="0" applyFont="1" applyFill="1" applyBorder="1" applyAlignment="1">
      <alignment vertical="center"/>
    </xf>
    <xf numFmtId="0" fontId="19" fillId="24" borderId="23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0" fontId="20" fillId="24" borderId="25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189" fontId="0" fillId="24" borderId="10" xfId="66" applyNumberFormat="1" applyFont="1" applyFill="1" applyBorder="1" applyAlignment="1">
      <alignment horizontal="center" vertical="center"/>
    </xf>
    <xf numFmtId="189" fontId="0" fillId="24" borderId="10" xfId="66" applyNumberFormat="1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26" xfId="0" applyFont="1" applyFill="1" applyBorder="1" applyAlignment="1">
      <alignment vertical="center"/>
    </xf>
    <xf numFmtId="189" fontId="0" fillId="24" borderId="27" xfId="66" applyNumberFormat="1" applyFont="1" applyFill="1" applyBorder="1" applyAlignment="1">
      <alignment vertical="center"/>
    </xf>
    <xf numFmtId="0" fontId="20" fillId="24" borderId="28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189" fontId="0" fillId="24" borderId="17" xfId="66" applyNumberFormat="1" applyFont="1" applyFill="1" applyBorder="1" applyAlignment="1">
      <alignment horizontal="center" vertical="center"/>
    </xf>
    <xf numFmtId="189" fontId="0" fillId="24" borderId="17" xfId="66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20" fillId="24" borderId="25" xfId="0" applyFont="1" applyFill="1" applyBorder="1" applyAlignment="1">
      <alignment vertical="center" wrapText="1"/>
    </xf>
    <xf numFmtId="0" fontId="20" fillId="24" borderId="29" xfId="0" applyFont="1" applyFill="1" applyBorder="1" applyAlignment="1">
      <alignment vertical="center" wrapText="1"/>
    </xf>
    <xf numFmtId="189" fontId="0" fillId="24" borderId="16" xfId="66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66" applyNumberFormat="1" applyFont="1" applyFill="1" applyAlignment="1">
      <alignment horizontal="center" vertical="center"/>
    </xf>
    <xf numFmtId="189" fontId="0" fillId="24" borderId="0" xfId="66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30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vertical="center"/>
    </xf>
    <xf numFmtId="0" fontId="19" fillId="24" borderId="31" xfId="0" applyFont="1" applyFill="1" applyBorder="1" applyAlignment="1">
      <alignment horizontal="center" vertical="center"/>
    </xf>
    <xf numFmtId="0" fontId="19" fillId="24" borderId="3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89" fontId="20" fillId="0" borderId="11" xfId="67" applyNumberFormat="1" applyFont="1" applyFill="1" applyBorder="1" applyAlignment="1">
      <alignment horizontal="center" vertical="center" wrapText="1"/>
    </xf>
    <xf numFmtId="3" fontId="0" fillId="0" borderId="33" xfId="0" applyNumberFormat="1" applyFont="1" applyFill="1" applyBorder="1" applyAlignment="1">
      <alignment horizontal="right" vertical="center"/>
    </xf>
    <xf numFmtId="3" fontId="0" fillId="0" borderId="33" xfId="0" applyNumberFormat="1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justify" vertical="center"/>
    </xf>
    <xf numFmtId="0" fontId="0" fillId="0" borderId="34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horizontal="left" vertical="center"/>
    </xf>
    <xf numFmtId="186" fontId="20" fillId="0" borderId="10" xfId="0" applyNumberFormat="1" applyFont="1" applyFill="1" applyBorder="1" applyAlignment="1">
      <alignment horizontal="left" vertical="center"/>
    </xf>
    <xf numFmtId="49" fontId="19" fillId="0" borderId="10" xfId="66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49" fontId="19" fillId="0" borderId="36" xfId="66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49" fontId="19" fillId="0" borderId="29" xfId="66" applyNumberFormat="1" applyFont="1" applyFill="1" applyBorder="1" applyAlignment="1">
      <alignment horizontal="center" vertical="center"/>
    </xf>
    <xf numFmtId="0" fontId="21" fillId="16" borderId="37" xfId="0" applyFont="1" applyFill="1" applyBorder="1" applyAlignment="1">
      <alignment horizontal="center" vertical="center"/>
    </xf>
    <xf numFmtId="0" fontId="21" fillId="16" borderId="35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3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9" fontId="27" fillId="4" borderId="11" xfId="79" applyFont="1" applyFill="1" applyBorder="1" applyAlignment="1">
      <alignment vertical="center"/>
    </xf>
    <xf numFmtId="9" fontId="51" fillId="0" borderId="11" xfId="79" applyFont="1" applyFill="1" applyBorder="1" applyAlignment="1" applyProtection="1">
      <alignment horizontal="center" vertical="center" wrapText="1"/>
      <protection locked="0"/>
    </xf>
    <xf numFmtId="9" fontId="51" fillId="0" borderId="11" xfId="79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 wrapText="1"/>
    </xf>
    <xf numFmtId="3" fontId="0" fillId="0" borderId="35" xfId="0" applyNumberFormat="1" applyFont="1" applyFill="1" applyBorder="1" applyAlignment="1">
      <alignment horizontal="right" vertical="center"/>
    </xf>
    <xf numFmtId="189" fontId="52" fillId="25" borderId="11" xfId="67" applyNumberFormat="1" applyFont="1" applyFill="1" applyBorder="1" applyAlignment="1" applyProtection="1">
      <alignment horizontal="left" vertical="center" wrapText="1"/>
      <protection/>
    </xf>
    <xf numFmtId="189" fontId="0" fillId="24" borderId="11" xfId="66" applyNumberFormat="1" applyFont="1" applyFill="1" applyBorder="1" applyAlignment="1">
      <alignment vertical="center"/>
    </xf>
    <xf numFmtId="189" fontId="0" fillId="24" borderId="11" xfId="66" applyNumberFormat="1" applyFont="1" applyFill="1" applyBorder="1" applyAlignment="1">
      <alignment horizontal="center" vertical="center"/>
    </xf>
    <xf numFmtId="0" fontId="0" fillId="24" borderId="11" xfId="74" applyFont="1" applyFill="1" applyBorder="1" applyAlignment="1">
      <alignment horizontal="center" vertical="center"/>
      <protection/>
    </xf>
    <xf numFmtId="192" fontId="51" fillId="25" borderId="11" xfId="70" applyNumberFormat="1" applyFont="1" applyFill="1" applyBorder="1" applyAlignment="1" applyProtection="1">
      <alignment horizontal="right" vertical="center" wrapText="1"/>
      <protection/>
    </xf>
    <xf numFmtId="192" fontId="51" fillId="0" borderId="11" xfId="70" applyNumberFormat="1" applyFont="1" applyFill="1" applyBorder="1" applyAlignment="1" applyProtection="1">
      <alignment horizontal="right" vertical="center" wrapText="1"/>
      <protection/>
    </xf>
    <xf numFmtId="0" fontId="25" fillId="0" borderId="11" xfId="74" applyFont="1" applyBorder="1" applyAlignment="1">
      <alignment horizontal="center" vertical="center" wrapText="1"/>
      <protection/>
    </xf>
    <xf numFmtId="0" fontId="25" fillId="24" borderId="11" xfId="74" applyFont="1" applyFill="1" applyBorder="1" applyAlignment="1">
      <alignment horizontal="center" vertical="center" wrapText="1"/>
      <protection/>
    </xf>
    <xf numFmtId="189" fontId="25" fillId="0" borderId="27" xfId="67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vertical="center"/>
    </xf>
    <xf numFmtId="0" fontId="20" fillId="24" borderId="27" xfId="0" applyFont="1" applyFill="1" applyBorder="1" applyAlignment="1">
      <alignment horizontal="center" vertical="center"/>
    </xf>
    <xf numFmtId="0" fontId="22" fillId="0" borderId="0" xfId="74" applyFont="1" applyFill="1" applyAlignment="1">
      <alignment vertical="center"/>
      <protection/>
    </xf>
    <xf numFmtId="3" fontId="22" fillId="0" borderId="0" xfId="74" applyNumberFormat="1" applyFont="1" applyFill="1" applyAlignment="1">
      <alignment vertical="center"/>
      <protection/>
    </xf>
    <xf numFmtId="0" fontId="27" fillId="0" borderId="0" xfId="74" applyFont="1" applyFill="1" applyAlignment="1">
      <alignment vertical="center"/>
      <protection/>
    </xf>
    <xf numFmtId="4" fontId="27" fillId="0" borderId="11" xfId="74" applyNumberFormat="1" applyFont="1" applyFill="1" applyBorder="1" applyAlignment="1">
      <alignment horizontal="center" vertical="center" wrapText="1"/>
      <protection/>
    </xf>
    <xf numFmtId="49" fontId="27" fillId="0" borderId="11" xfId="74" applyNumberFormat="1" applyFont="1" applyFill="1" applyBorder="1" applyAlignment="1">
      <alignment horizontal="center" vertical="center" wrapText="1"/>
      <protection/>
    </xf>
    <xf numFmtId="0" fontId="27" fillId="0" borderId="33" xfId="74" applyFont="1" applyFill="1" applyBorder="1" applyAlignment="1">
      <alignment horizontal="center" vertical="center"/>
      <protection/>
    </xf>
    <xf numFmtId="0" fontId="27" fillId="0" borderId="11" xfId="74" applyFont="1" applyFill="1" applyBorder="1" applyAlignment="1">
      <alignment horizontal="center" vertical="center"/>
      <protection/>
    </xf>
    <xf numFmtId="0" fontId="0" fillId="0" borderId="0" xfId="74" applyAlignment="1">
      <alignment vertical="center"/>
      <protection/>
    </xf>
    <xf numFmtId="0" fontId="19" fillId="0" borderId="0" xfId="74" applyFont="1" applyAlignment="1">
      <alignment vertical="center"/>
      <protection/>
    </xf>
    <xf numFmtId="14" fontId="25" fillId="0" borderId="11" xfId="74" applyNumberFormat="1" applyFont="1" applyBorder="1" applyAlignment="1">
      <alignment horizontal="center" vertical="center"/>
      <protection/>
    </xf>
    <xf numFmtId="189" fontId="52" fillId="0" borderId="11" xfId="67" applyNumberFormat="1" applyFont="1" applyFill="1" applyBorder="1" applyAlignment="1" applyProtection="1">
      <alignment horizontal="left" vertical="center" wrapText="1"/>
      <protection/>
    </xf>
    <xf numFmtId="189" fontId="52" fillId="0" borderId="11" xfId="67" applyNumberFormat="1" applyFont="1" applyFill="1" applyBorder="1" applyAlignment="1" applyProtection="1">
      <alignment horizontal="justify" vertical="center" wrapText="1"/>
      <protection/>
    </xf>
    <xf numFmtId="0" fontId="25" fillId="0" borderId="11" xfId="0" applyFont="1" applyBorder="1" applyAlignment="1" applyProtection="1">
      <alignment horizontal="left" vertical="center" wrapText="1"/>
      <protection locked="0"/>
    </xf>
    <xf numFmtId="0" fontId="19" fillId="26" borderId="11" xfId="0" applyFont="1" applyFill="1" applyBorder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justify" vertical="center" wrapText="1"/>
    </xf>
    <xf numFmtId="0" fontId="22" fillId="0" borderId="11" xfId="0" applyFont="1" applyBorder="1" applyAlignment="1">
      <alignment horizontal="center" vertical="center"/>
    </xf>
    <xf numFmtId="166" fontId="22" fillId="0" borderId="11" xfId="71" applyNumberFormat="1" applyFont="1" applyBorder="1" applyAlignment="1">
      <alignment horizontal="right" vertical="center" wrapText="1"/>
    </xf>
    <xf numFmtId="166" fontId="22" fillId="24" borderId="11" xfId="71" applyNumberFormat="1" applyFont="1" applyFill="1" applyBorder="1" applyAlignment="1">
      <alignment horizontal="center" vertical="center" wrapText="1"/>
    </xf>
    <xf numFmtId="49" fontId="0" fillId="24" borderId="11" xfId="73" applyNumberFormat="1" applyFont="1" applyFill="1" applyBorder="1" applyAlignment="1">
      <alignment horizontal="center" vertical="center" wrapText="1"/>
      <protection/>
    </xf>
    <xf numFmtId="3" fontId="22" fillId="0" borderId="11" xfId="76" applyNumberFormat="1" applyFont="1" applyBorder="1" applyAlignment="1">
      <alignment horizontal="left" vertical="center" wrapText="1"/>
      <protection/>
    </xf>
    <xf numFmtId="49" fontId="54" fillId="24" borderId="11" xfId="76" applyNumberFormat="1" applyFont="1" applyFill="1" applyBorder="1" applyAlignment="1">
      <alignment horizontal="center" vertical="center" wrapText="1"/>
      <protection/>
    </xf>
    <xf numFmtId="49" fontId="35" fillId="24" borderId="11" xfId="75" applyNumberFormat="1" applyFont="1" applyFill="1" applyBorder="1" applyAlignment="1">
      <alignment horizontal="center" vertical="center" wrapText="1"/>
      <protection/>
    </xf>
    <xf numFmtId="0" fontId="22" fillId="24" borderId="11" xfId="71" applyNumberFormat="1" applyFont="1" applyFill="1" applyBorder="1" applyAlignment="1">
      <alignment horizontal="center" vertical="center" wrapText="1"/>
    </xf>
    <xf numFmtId="49" fontId="55" fillId="24" borderId="11" xfId="76" applyNumberFormat="1" applyFont="1" applyFill="1" applyBorder="1" applyAlignment="1">
      <alignment horizontal="center" vertical="center" wrapText="1"/>
      <protection/>
    </xf>
    <xf numFmtId="166" fontId="22" fillId="0" borderId="11" xfId="71" applyNumberFormat="1" applyFont="1" applyBorder="1" applyAlignment="1">
      <alignment horizontal="center" vertical="center" wrapText="1"/>
    </xf>
    <xf numFmtId="3" fontId="22" fillId="0" borderId="11" xfId="76" applyNumberFormat="1" applyFont="1" applyFill="1" applyBorder="1" applyAlignment="1">
      <alignment horizontal="left" vertical="center" wrapText="1"/>
      <protection/>
    </xf>
    <xf numFmtId="49" fontId="55" fillId="24" borderId="11" xfId="77" applyNumberFormat="1" applyFont="1" applyFill="1" applyBorder="1" applyAlignment="1">
      <alignment horizontal="center" vertical="center" wrapText="1"/>
      <protection/>
    </xf>
    <xf numFmtId="49" fontId="56" fillId="27" borderId="11" xfId="0" applyNumberFormat="1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justify" vertical="center" wrapText="1"/>
    </xf>
    <xf numFmtId="49" fontId="56" fillId="0" borderId="29" xfId="0" applyNumberFormat="1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/>
    </xf>
    <xf numFmtId="166" fontId="22" fillId="0" borderId="29" xfId="0" applyNumberFormat="1" applyFont="1" applyBorder="1" applyAlignment="1">
      <alignment horizontal="center" vertical="center" wrapText="1"/>
    </xf>
    <xf numFmtId="0" fontId="0" fillId="24" borderId="11" xfId="73" applyFont="1" applyFill="1" applyBorder="1" applyAlignment="1">
      <alignment horizontal="center" vertical="center" wrapText="1"/>
      <protection/>
    </xf>
    <xf numFmtId="0" fontId="35" fillId="24" borderId="11" xfId="73" applyFont="1" applyFill="1" applyBorder="1" applyAlignment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49" fontId="54" fillId="0" borderId="11" xfId="76" applyNumberFormat="1" applyFont="1" applyFill="1" applyBorder="1" applyAlignment="1">
      <alignment horizontal="center" vertical="center" wrapText="1"/>
      <protection/>
    </xf>
    <xf numFmtId="0" fontId="57" fillId="0" borderId="11" xfId="0" applyFont="1" applyBorder="1" applyAlignment="1">
      <alignment horizontal="center" vertical="center" wrapText="1"/>
    </xf>
    <xf numFmtId="188" fontId="27" fillId="0" borderId="11" xfId="64" applyNumberFormat="1" applyFont="1" applyFill="1" applyBorder="1" applyAlignment="1">
      <alignment horizontal="right" vertical="center"/>
    </xf>
    <xf numFmtId="0" fontId="34" fillId="24" borderId="11" xfId="0" applyFont="1" applyFill="1" applyBorder="1" applyAlignment="1">
      <alignment horizontal="center" vertical="center"/>
    </xf>
    <xf numFmtId="9" fontId="25" fillId="24" borderId="27" xfId="79" applyFont="1" applyFill="1" applyBorder="1" applyAlignment="1">
      <alignment horizontal="center" vertical="center"/>
    </xf>
    <xf numFmtId="189" fontId="58" fillId="24" borderId="27" xfId="67" applyNumberFormat="1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51" fillId="25" borderId="11" xfId="0" applyFont="1" applyFill="1" applyBorder="1" applyAlignment="1" applyProtection="1">
      <alignment horizontal="center" vertical="center" wrapText="1"/>
      <protection locked="0"/>
    </xf>
    <xf numFmtId="0" fontId="0" fillId="25" borderId="11" xfId="0" applyFont="1" applyFill="1" applyBorder="1" applyAlignment="1">
      <alignment horizontal="center" vertical="center" wrapText="1"/>
    </xf>
    <xf numFmtId="0" fontId="51" fillId="25" borderId="11" xfId="0" applyFont="1" applyFill="1" applyBorder="1" applyAlignment="1" applyProtection="1">
      <alignment horizontal="center" vertical="center"/>
      <protection locked="0"/>
    </xf>
    <xf numFmtId="192" fontId="51" fillId="25" borderId="11" xfId="0" applyNumberFormat="1" applyFont="1" applyFill="1" applyBorder="1" applyAlignment="1" applyProtection="1">
      <alignment horizontal="right" vertical="center"/>
      <protection/>
    </xf>
    <xf numFmtId="9" fontId="51" fillId="25" borderId="11" xfId="79" applyFont="1" applyFill="1" applyBorder="1" applyAlignment="1" applyProtection="1">
      <alignment horizontal="center" vertical="center" wrapText="1"/>
      <protection locked="0"/>
    </xf>
    <xf numFmtId="192" fontId="51" fillId="0" borderId="11" xfId="0" applyNumberFormat="1" applyFont="1" applyFill="1" applyBorder="1" applyAlignment="1" applyProtection="1">
      <alignment horizontal="right" vertical="center"/>
      <protection/>
    </xf>
    <xf numFmtId="192" fontId="0" fillId="0" borderId="11" xfId="0" applyNumberFormat="1" applyFont="1" applyBorder="1" applyAlignment="1">
      <alignment vertical="center"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0" fillId="0" borderId="37" xfId="0" applyFont="1" applyBorder="1" applyAlignment="1">
      <alignment vertical="center" wrapText="1"/>
    </xf>
    <xf numFmtId="9" fontId="5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9" fontId="0" fillId="0" borderId="11" xfId="79" applyFont="1" applyFill="1" applyBorder="1" applyAlignment="1">
      <alignment horizontal="center" vertical="center" wrapText="1"/>
    </xf>
    <xf numFmtId="9" fontId="51" fillId="0" borderId="11" xfId="0" applyNumberFormat="1" applyFont="1" applyFill="1" applyBorder="1" applyAlignment="1" applyProtection="1">
      <alignment horizontal="center" vertical="center"/>
      <protection locked="0"/>
    </xf>
    <xf numFmtId="3" fontId="52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vertical="center" wrapText="1"/>
    </xf>
    <xf numFmtId="0" fontId="52" fillId="0" borderId="11" xfId="0" applyFont="1" applyFill="1" applyBorder="1" applyAlignment="1" applyProtection="1">
      <alignment horizontal="left" vertical="center" wrapText="1"/>
      <protection/>
    </xf>
    <xf numFmtId="0" fontId="27" fillId="4" borderId="11" xfId="0" applyFont="1" applyFill="1" applyBorder="1" applyAlignment="1">
      <alignment vertical="center"/>
    </xf>
    <xf numFmtId="192" fontId="27" fillId="4" borderId="11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9" fontId="0" fillId="0" borderId="0" xfId="0" applyNumberFormat="1" applyAlignment="1">
      <alignment vertical="center"/>
    </xf>
    <xf numFmtId="171" fontId="22" fillId="0" borderId="11" xfId="61" applyFont="1" applyFill="1" applyBorder="1" applyAlignment="1">
      <alignment vertical="center"/>
    </xf>
    <xf numFmtId="188" fontId="0" fillId="0" borderId="11" xfId="63" applyNumberFormat="1" applyFont="1" applyFill="1" applyBorder="1" applyAlignment="1">
      <alignment vertical="center"/>
    </xf>
    <xf numFmtId="0" fontId="19" fillId="25" borderId="11" xfId="0" applyFont="1" applyFill="1" applyBorder="1" applyAlignment="1">
      <alignment vertical="center"/>
    </xf>
    <xf numFmtId="0" fontId="19" fillId="25" borderId="14" xfId="0" applyFont="1" applyFill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/>
    </xf>
    <xf numFmtId="14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0" fillId="0" borderId="33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0" fontId="20" fillId="16" borderId="33" xfId="0" applyFont="1" applyFill="1" applyBorder="1" applyAlignment="1">
      <alignment horizontal="left" vertical="center" wrapText="1"/>
    </xf>
    <xf numFmtId="0" fontId="20" fillId="16" borderId="20" xfId="0" applyFont="1" applyFill="1" applyBorder="1" applyAlignment="1">
      <alignment horizontal="left" vertical="center" wrapText="1"/>
    </xf>
    <xf numFmtId="0" fontId="20" fillId="16" borderId="38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20" fillId="16" borderId="11" xfId="0" applyFont="1" applyFill="1" applyBorder="1" applyAlignment="1">
      <alignment horizontal="left" vertical="center" wrapText="1"/>
    </xf>
    <xf numFmtId="0" fontId="23" fillId="0" borderId="33" xfId="74" applyFont="1" applyBorder="1" applyAlignment="1">
      <alignment horizontal="center" vertical="center"/>
      <protection/>
    </xf>
    <xf numFmtId="0" fontId="23" fillId="0" borderId="20" xfId="74" applyFont="1" applyBorder="1" applyAlignment="1">
      <alignment horizontal="center" vertical="center"/>
      <protection/>
    </xf>
    <xf numFmtId="0" fontId="23" fillId="0" borderId="38" xfId="74" applyFont="1" applyBorder="1" applyAlignment="1">
      <alignment horizontal="center" vertical="center"/>
      <protection/>
    </xf>
    <xf numFmtId="0" fontId="20" fillId="16" borderId="37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wrapText="1"/>
    </xf>
    <xf numFmtId="189" fontId="20" fillId="0" borderId="33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49" fontId="19" fillId="0" borderId="0" xfId="66" applyNumberFormat="1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25" fillId="0" borderId="11" xfId="0" applyFont="1" applyBorder="1" applyAlignment="1">
      <alignment horizontal="center" vertical="center" wrapText="1"/>
    </xf>
    <xf numFmtId="14" fontId="23" fillId="0" borderId="33" xfId="0" applyNumberFormat="1" applyFont="1" applyBorder="1" applyAlignment="1">
      <alignment horizontal="center" vertical="center"/>
    </xf>
    <xf numFmtId="14" fontId="23" fillId="0" borderId="38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19" fillId="0" borderId="10" xfId="66" applyNumberFormat="1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3" xfId="74" applyFont="1" applyBorder="1" applyAlignment="1">
      <alignment horizontal="center" vertical="center"/>
      <protection/>
    </xf>
    <xf numFmtId="0" fontId="28" fillId="0" borderId="20" xfId="74" applyFont="1" applyBorder="1" applyAlignment="1">
      <alignment horizontal="center" vertical="center"/>
      <protection/>
    </xf>
    <xf numFmtId="0" fontId="28" fillId="0" borderId="38" xfId="74" applyFont="1" applyBorder="1" applyAlignment="1">
      <alignment horizontal="center" vertical="center"/>
      <protection/>
    </xf>
    <xf numFmtId="0" fontId="23" fillId="0" borderId="11" xfId="74" applyFont="1" applyBorder="1" applyAlignment="1">
      <alignment horizontal="center" vertical="center"/>
      <protection/>
    </xf>
    <xf numFmtId="0" fontId="23" fillId="0" borderId="33" xfId="74" applyFont="1" applyBorder="1" applyAlignment="1">
      <alignment horizontal="center" vertical="center" wrapText="1"/>
      <protection/>
    </xf>
    <xf numFmtId="0" fontId="23" fillId="0" borderId="20" xfId="74" applyFont="1" applyBorder="1" applyAlignment="1">
      <alignment horizontal="center" vertical="center" wrapText="1"/>
      <protection/>
    </xf>
    <xf numFmtId="0" fontId="23" fillId="0" borderId="38" xfId="74" applyFont="1" applyBorder="1" applyAlignment="1">
      <alignment horizontal="center" vertical="center" wrapText="1"/>
      <protection/>
    </xf>
    <xf numFmtId="0" fontId="28" fillId="0" borderId="11" xfId="74" applyFont="1" applyBorder="1" applyAlignment="1">
      <alignment horizontal="center" vertical="center"/>
      <protection/>
    </xf>
    <xf numFmtId="0" fontId="20" fillId="24" borderId="27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right" vertical="center"/>
    </xf>
    <xf numFmtId="0" fontId="19" fillId="24" borderId="33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left" vertical="center"/>
    </xf>
    <xf numFmtId="0" fontId="0" fillId="24" borderId="38" xfId="0" applyFill="1" applyBorder="1" applyAlignment="1">
      <alignment horizontal="left" vertical="center"/>
    </xf>
    <xf numFmtId="0" fontId="0" fillId="24" borderId="19" xfId="0" applyFill="1" applyBorder="1" applyAlignment="1">
      <alignment horizontal="left" vertical="center"/>
    </xf>
    <xf numFmtId="0" fontId="0" fillId="24" borderId="19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27" fillId="24" borderId="45" xfId="0" applyFont="1" applyFill="1" applyBorder="1" applyAlignment="1">
      <alignment horizontal="right" vertical="center"/>
    </xf>
    <xf numFmtId="0" fontId="27" fillId="24" borderId="40" xfId="0" applyFont="1" applyFill="1" applyBorder="1" applyAlignment="1">
      <alignment horizontal="right" vertical="center"/>
    </xf>
    <xf numFmtId="0" fontId="27" fillId="24" borderId="41" xfId="0" applyFont="1" applyFill="1" applyBorder="1" applyAlignment="1">
      <alignment horizontal="right" vertical="center"/>
    </xf>
    <xf numFmtId="0" fontId="19" fillId="24" borderId="39" xfId="0" applyFont="1" applyFill="1" applyBorder="1" applyAlignment="1">
      <alignment horizontal="center" vertical="center"/>
    </xf>
    <xf numFmtId="0" fontId="19" fillId="24" borderId="40" xfId="0" applyFont="1" applyFill="1" applyBorder="1" applyAlignment="1">
      <alignment horizontal="center" vertical="center"/>
    </xf>
    <xf numFmtId="0" fontId="19" fillId="24" borderId="46" xfId="0" applyFont="1" applyFill="1" applyBorder="1" applyAlignment="1">
      <alignment horizontal="center" vertical="center"/>
    </xf>
    <xf numFmtId="189" fontId="20" fillId="24" borderId="27" xfId="66" applyNumberFormat="1" applyFont="1" applyFill="1" applyBorder="1" applyAlignment="1">
      <alignment horizontal="center" vertical="center" wrapText="1"/>
    </xf>
    <xf numFmtId="189" fontId="20" fillId="24" borderId="37" xfId="66" applyNumberFormat="1" applyFont="1" applyFill="1" applyBorder="1" applyAlignment="1">
      <alignment horizontal="center" vertical="center" wrapText="1"/>
    </xf>
    <xf numFmtId="189" fontId="20" fillId="24" borderId="11" xfId="66" applyNumberFormat="1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189" fontId="20" fillId="24" borderId="49" xfId="66" applyNumberFormat="1" applyFont="1" applyFill="1" applyBorder="1" applyAlignment="1">
      <alignment horizontal="center" vertical="center" wrapText="1"/>
    </xf>
    <xf numFmtId="0" fontId="27" fillId="24" borderId="50" xfId="0" applyFont="1" applyFill="1" applyBorder="1" applyAlignment="1">
      <alignment horizontal="right" vertical="center"/>
    </xf>
    <xf numFmtId="0" fontId="27" fillId="24" borderId="22" xfId="0" applyFont="1" applyFill="1" applyBorder="1" applyAlignment="1">
      <alignment horizontal="right" vertical="center"/>
    </xf>
    <xf numFmtId="0" fontId="27" fillId="24" borderId="23" xfId="0" applyFont="1" applyFill="1" applyBorder="1" applyAlignment="1">
      <alignment horizontal="right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51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52" xfId="0" applyFont="1" applyFill="1" applyBorder="1" applyAlignment="1">
      <alignment horizontal="center" vertical="center" wrapText="1"/>
    </xf>
    <xf numFmtId="0" fontId="18" fillId="24" borderId="53" xfId="0" applyFont="1" applyFill="1" applyBorder="1" applyAlignment="1">
      <alignment horizontal="center" vertical="center" wrapText="1"/>
    </xf>
    <xf numFmtId="0" fontId="18" fillId="24" borderId="54" xfId="0" applyFont="1" applyFill="1" applyBorder="1" applyAlignment="1">
      <alignment horizontal="center" vertical="center" wrapText="1"/>
    </xf>
    <xf numFmtId="0" fontId="18" fillId="24" borderId="55" xfId="0" applyFont="1" applyFill="1" applyBorder="1" applyAlignment="1">
      <alignment horizontal="center" vertical="center" wrapText="1"/>
    </xf>
    <xf numFmtId="0" fontId="18" fillId="24" borderId="56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24" fillId="24" borderId="57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53" fillId="24" borderId="58" xfId="0" applyFont="1" applyFill="1" applyBorder="1" applyAlignment="1">
      <alignment horizontal="left" vertical="center"/>
    </xf>
    <xf numFmtId="0" fontId="53" fillId="24" borderId="43" xfId="0" applyFont="1" applyFill="1" applyBorder="1" applyAlignment="1">
      <alignment horizontal="left" vertical="center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left" vertical="center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52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14" fontId="25" fillId="24" borderId="21" xfId="0" applyNumberFormat="1" applyFont="1" applyFill="1" applyBorder="1" applyAlignment="1">
      <alignment horizontal="center" vertical="center" wrapText="1"/>
    </xf>
    <xf numFmtId="14" fontId="25" fillId="24" borderId="22" xfId="0" applyNumberFormat="1" applyFont="1" applyFill="1" applyBorder="1" applyAlignment="1">
      <alignment horizontal="center" vertical="center" wrapText="1"/>
    </xf>
    <xf numFmtId="14" fontId="25" fillId="24" borderId="51" xfId="0" applyNumberFormat="1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left" vertical="center"/>
    </xf>
    <xf numFmtId="0" fontId="20" fillId="24" borderId="43" xfId="0" applyFont="1" applyFill="1" applyBorder="1" applyAlignment="1">
      <alignment horizontal="left" vertical="center"/>
    </xf>
    <xf numFmtId="0" fontId="23" fillId="24" borderId="59" xfId="0" applyFont="1" applyFill="1" applyBorder="1" applyAlignment="1">
      <alignment horizontal="center" vertical="center"/>
    </xf>
    <xf numFmtId="0" fontId="23" fillId="24" borderId="60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19" fillId="24" borderId="52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20" fillId="24" borderId="45" xfId="0" applyFont="1" applyFill="1" applyBorder="1" applyAlignment="1">
      <alignment horizontal="center" vertical="center"/>
    </xf>
    <xf numFmtId="0" fontId="20" fillId="24" borderId="41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189" fontId="20" fillId="24" borderId="27" xfId="66" applyNumberFormat="1" applyFont="1" applyFill="1" applyBorder="1" applyAlignment="1">
      <alignment horizontal="center" vertical="center"/>
    </xf>
    <xf numFmtId="189" fontId="20" fillId="24" borderId="37" xfId="66" applyNumberFormat="1" applyFont="1" applyFill="1" applyBorder="1" applyAlignment="1">
      <alignment horizontal="center" vertical="center"/>
    </xf>
    <xf numFmtId="189" fontId="21" fillId="24" borderId="49" xfId="66" applyNumberFormat="1" applyFont="1" applyFill="1" applyBorder="1" applyAlignment="1">
      <alignment horizontal="center" vertical="center" wrapText="1"/>
    </xf>
    <xf numFmtId="189" fontId="21" fillId="24" borderId="37" xfId="66" applyNumberFormat="1" applyFont="1" applyFill="1" applyBorder="1" applyAlignment="1">
      <alignment horizontal="center" vertical="center" wrapText="1"/>
    </xf>
    <xf numFmtId="189" fontId="21" fillId="24" borderId="11" xfId="66" applyNumberFormat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right" vertical="center"/>
    </xf>
    <xf numFmtId="0" fontId="27" fillId="0" borderId="20" xfId="0" applyFont="1" applyFill="1" applyBorder="1" applyAlignment="1">
      <alignment horizontal="right" vertical="center"/>
    </xf>
    <xf numFmtId="0" fontId="27" fillId="0" borderId="38" xfId="0" applyFont="1" applyFill="1" applyBorder="1" applyAlignment="1">
      <alignment horizontal="right" vertical="center"/>
    </xf>
    <xf numFmtId="0" fontId="22" fillId="0" borderId="27" xfId="74" applyFont="1" applyFill="1" applyBorder="1" applyAlignment="1">
      <alignment horizontal="center" vertical="center"/>
      <protection/>
    </xf>
    <xf numFmtId="0" fontId="22" fillId="0" borderId="61" xfId="74" applyFont="1" applyFill="1" applyBorder="1" applyAlignment="1">
      <alignment horizontal="center" vertical="center"/>
      <protection/>
    </xf>
    <xf numFmtId="0" fontId="22" fillId="0" borderId="37" xfId="74" applyFont="1" applyFill="1" applyBorder="1" applyAlignment="1">
      <alignment horizontal="center" vertical="center"/>
      <protection/>
    </xf>
    <xf numFmtId="0" fontId="19" fillId="0" borderId="11" xfId="74" applyFont="1" applyBorder="1" applyAlignment="1">
      <alignment horizontal="center" vertical="center" wrapText="1"/>
      <protection/>
    </xf>
    <xf numFmtId="0" fontId="0" fillId="0" borderId="11" xfId="74" applyFont="1" applyBorder="1" applyAlignment="1">
      <alignment horizontal="center" vertical="center" wrapText="1"/>
      <protection/>
    </xf>
    <xf numFmtId="0" fontId="23" fillId="0" borderId="11" xfId="74" applyFont="1" applyBorder="1" applyAlignment="1">
      <alignment horizontal="center" vertical="center" wrapText="1"/>
      <protection/>
    </xf>
    <xf numFmtId="0" fontId="23" fillId="0" borderId="11" xfId="74" applyFont="1" applyFill="1" applyBorder="1" applyAlignment="1">
      <alignment horizontal="center" vertical="center"/>
      <protection/>
    </xf>
    <xf numFmtId="0" fontId="18" fillId="0" borderId="11" xfId="74" applyFont="1" applyBorder="1" applyAlignment="1">
      <alignment horizontal="center" vertical="center" wrapText="1"/>
      <protection/>
    </xf>
    <xf numFmtId="0" fontId="18" fillId="0" borderId="35" xfId="74" applyFont="1" applyFill="1" applyBorder="1" applyAlignment="1">
      <alignment horizontal="center" vertical="center"/>
      <protection/>
    </xf>
    <xf numFmtId="0" fontId="18" fillId="0" borderId="10" xfId="74" applyFont="1" applyFill="1" applyBorder="1" applyAlignment="1">
      <alignment horizontal="center" vertical="center"/>
      <protection/>
    </xf>
    <xf numFmtId="0" fontId="18" fillId="0" borderId="29" xfId="74" applyFont="1" applyFill="1" applyBorder="1" applyAlignment="1">
      <alignment horizontal="center" vertical="center"/>
      <protection/>
    </xf>
    <xf numFmtId="0" fontId="24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25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25" borderId="27" xfId="0" applyFont="1" applyFill="1" applyBorder="1" applyAlignment="1">
      <alignment horizontal="center" vertical="center" wrapText="1"/>
    </xf>
    <xf numFmtId="0" fontId="0" fillId="25" borderId="61" xfId="0" applyFont="1" applyFill="1" applyBorder="1" applyAlignment="1">
      <alignment horizontal="center" vertical="center" wrapText="1"/>
    </xf>
    <xf numFmtId="0" fontId="59" fillId="25" borderId="33" xfId="0" applyFont="1" applyFill="1" applyBorder="1" applyAlignment="1" applyProtection="1">
      <alignment horizontal="center" vertical="center" wrapText="1"/>
      <protection/>
    </xf>
    <xf numFmtId="0" fontId="59" fillId="25" borderId="20" xfId="0" applyFont="1" applyFill="1" applyBorder="1" applyAlignment="1" applyProtection="1">
      <alignment horizontal="center" vertical="center" wrapText="1"/>
      <protection/>
    </xf>
    <xf numFmtId="0" fontId="59" fillId="25" borderId="38" xfId="0" applyFont="1" applyFill="1" applyBorder="1" applyAlignment="1" applyProtection="1">
      <alignment horizontal="center" vertical="center" wrapText="1"/>
      <protection/>
    </xf>
    <xf numFmtId="1" fontId="20" fillId="25" borderId="11" xfId="79" applyNumberFormat="1" applyFont="1" applyFill="1" applyBorder="1" applyAlignment="1">
      <alignment horizontal="center" vertical="center" wrapText="1"/>
    </xf>
    <xf numFmtId="192" fontId="0" fillId="0" borderId="27" xfId="0" applyNumberFormat="1" applyFont="1" applyBorder="1" applyAlignment="1">
      <alignment horizontal="center" vertical="center"/>
    </xf>
    <xf numFmtId="192" fontId="0" fillId="0" borderId="37" xfId="0" applyNumberFormat="1" applyFont="1" applyBorder="1" applyAlignment="1">
      <alignment horizontal="center" vertical="center"/>
    </xf>
    <xf numFmtId="9" fontId="51" fillId="25" borderId="33" xfId="79" applyFont="1" applyFill="1" applyBorder="1" applyAlignment="1" applyProtection="1">
      <alignment horizontal="center" vertical="center" wrapText="1"/>
      <protection locked="0"/>
    </xf>
    <xf numFmtId="9" fontId="51" fillId="25" borderId="38" xfId="79" applyFont="1" applyFill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9" fontId="51" fillId="0" borderId="33" xfId="79" applyFont="1" applyFill="1" applyBorder="1" applyAlignment="1" applyProtection="1">
      <alignment horizontal="center" vertical="center" wrapText="1"/>
      <protection locked="0"/>
    </xf>
    <xf numFmtId="9" fontId="51" fillId="0" borderId="38" xfId="79" applyFont="1" applyFill="1" applyBorder="1" applyAlignment="1" applyProtection="1">
      <alignment horizontal="center" vertical="center" wrapText="1"/>
      <protection locked="0"/>
    </xf>
    <xf numFmtId="0" fontId="59" fillId="0" borderId="33" xfId="0" applyFont="1" applyFill="1" applyBorder="1" applyAlignment="1" applyProtection="1">
      <alignment horizontal="center" vertical="center" wrapText="1"/>
      <protection/>
    </xf>
    <xf numFmtId="0" fontId="59" fillId="0" borderId="20" xfId="0" applyFont="1" applyFill="1" applyBorder="1" applyAlignment="1" applyProtection="1">
      <alignment horizontal="center" vertical="center" wrapText="1"/>
      <protection/>
    </xf>
    <xf numFmtId="0" fontId="59" fillId="0" borderId="38" xfId="0" applyFont="1" applyFill="1" applyBorder="1" applyAlignment="1" applyProtection="1">
      <alignment horizontal="center" vertical="center" wrapText="1"/>
      <protection/>
    </xf>
    <xf numFmtId="1" fontId="20" fillId="0" borderId="11" xfId="79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38" xfId="0" applyFont="1" applyBorder="1" applyAlignment="1">
      <alignment horizontal="justify" vertical="center" wrapText="1"/>
    </xf>
    <xf numFmtId="9" fontId="20" fillId="0" borderId="11" xfId="79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9" fontId="20" fillId="24" borderId="11" xfId="79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1" fontId="0" fillId="0" borderId="33" xfId="79" applyNumberFormat="1" applyFont="1" applyFill="1" applyBorder="1" applyAlignment="1">
      <alignment horizontal="center" vertical="center" wrapText="1"/>
    </xf>
    <xf numFmtId="1" fontId="0" fillId="0" borderId="38" xfId="79" applyNumberFormat="1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left" vertical="center"/>
    </xf>
    <xf numFmtId="192" fontId="27" fillId="4" borderId="33" xfId="79" applyNumberFormat="1" applyFont="1" applyFill="1" applyBorder="1" applyAlignment="1">
      <alignment horizontal="center" vertical="center"/>
    </xf>
    <xf numFmtId="9" fontId="27" fillId="4" borderId="38" xfId="79" applyFont="1" applyFill="1" applyBorder="1" applyAlignment="1">
      <alignment horizontal="center" vertical="center"/>
    </xf>
    <xf numFmtId="9" fontId="20" fillId="0" borderId="33" xfId="79" applyFont="1" applyBorder="1" applyAlignment="1">
      <alignment horizontal="center" vertical="center" wrapText="1"/>
    </xf>
    <xf numFmtId="9" fontId="20" fillId="0" borderId="38" xfId="79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vertical="center" wrapText="1"/>
    </xf>
  </cellXfs>
  <cellStyles count="7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Millares 5" xfId="63"/>
    <cellStyle name="Millares_3-SISTEMA DESARROLLO ADMINISTRATIVO-POA 2008-1" xfId="64"/>
    <cellStyle name="Millares_Copia de MATRICES OPERATIVAS PROYECTOS PAT 07-09-AJUSTADAS-2008" xfId="65"/>
    <cellStyle name="Millares_FORMATO POA" xfId="66"/>
    <cellStyle name="Millares_Libro2" xfId="67"/>
    <cellStyle name="Currency" xfId="68"/>
    <cellStyle name="Currency [0]" xfId="69"/>
    <cellStyle name="Moneda 2" xfId="70"/>
    <cellStyle name="Moneda 2 2" xfId="71"/>
    <cellStyle name="Neutral" xfId="72"/>
    <cellStyle name="Normal 11" xfId="73"/>
    <cellStyle name="Normal 2" xfId="74"/>
    <cellStyle name="Normal 2 3" xfId="75"/>
    <cellStyle name="Normal 3" xfId="76"/>
    <cellStyle name="Normal 3 2" xfId="77"/>
    <cellStyle name="Notas" xfId="78"/>
    <cellStyle name="Percent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3</xdr:row>
      <xdr:rowOff>190500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VELAS~1.COR\AppData\Local\Temp\Rar$DIa0.771\7.8%20FEV-16%20Descontaminaci&#243;n%20fuentes%20h&#237;dricas%20Jul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8\7.%20GESTION%20INTEGRAL%20DEL%20RECURSO%20HIDRICO\7.1%20PORH%20RIO%20CHICAMOCHA\FEV-16%20PORH%20Cuenca%20alta%20y%20media%20del%20R&#237;o%20Chicamo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D."/>
    </sheetNames>
    <sheetDataSet>
      <sheetData sheetId="1">
        <row r="4">
          <cell r="K4" t="str">
            <v>Versión 7</v>
          </cell>
          <cell r="O4">
            <v>42507</v>
          </cell>
        </row>
        <row r="80">
          <cell r="F80">
            <v>3163828.89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showGridLines="0" zoomScale="70" zoomScaleNormal="70" zoomScalePageLayoutView="0" workbookViewId="0" topLeftCell="A8">
      <selection activeCell="L14" sqref="L14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5.28125" style="1" customWidth="1"/>
    <col min="6" max="6" width="35.57421875" style="1" customWidth="1"/>
    <col min="7" max="7" width="25.28125" style="2" customWidth="1"/>
    <col min="8" max="8" width="22.28125" style="1" customWidth="1"/>
    <col min="9" max="9" width="19.8515625" style="1" customWidth="1"/>
    <col min="10" max="10" width="24.28125" style="1" customWidth="1"/>
    <col min="11" max="11" width="28.00390625" style="1" customWidth="1"/>
    <col min="12" max="12" width="18.140625" style="1" customWidth="1"/>
    <col min="13" max="17" width="19.421875" style="1" customWidth="1"/>
    <col min="18" max="18" width="11.421875" style="1" hidden="1" customWidth="1"/>
    <col min="19" max="16384" width="11.421875" style="1" customWidth="1"/>
  </cols>
  <sheetData>
    <row r="1" spans="1:17" ht="31.5" customHeight="1">
      <c r="A1" s="259"/>
      <c r="B1" s="259"/>
      <c r="C1" s="262" t="s">
        <v>49</v>
      </c>
      <c r="D1" s="263"/>
      <c r="E1" s="263"/>
      <c r="F1" s="263"/>
      <c r="G1" s="263"/>
      <c r="H1" s="263"/>
      <c r="I1" s="263"/>
      <c r="J1" s="264"/>
      <c r="K1" s="250" t="s">
        <v>95</v>
      </c>
      <c r="L1" s="250"/>
      <c r="M1" s="250"/>
      <c r="N1" s="250"/>
      <c r="O1" s="250"/>
      <c r="P1" s="87"/>
      <c r="Q1" s="87"/>
    </row>
    <row r="2" spans="1:17" ht="19.5" customHeight="1">
      <c r="A2" s="259"/>
      <c r="B2" s="259"/>
      <c r="C2" s="265"/>
      <c r="D2" s="266"/>
      <c r="E2" s="266"/>
      <c r="F2" s="266"/>
      <c r="G2" s="266"/>
      <c r="H2" s="266"/>
      <c r="I2" s="266"/>
      <c r="J2" s="267"/>
      <c r="K2" s="220" t="s">
        <v>52</v>
      </c>
      <c r="L2" s="220"/>
      <c r="M2" s="220"/>
      <c r="N2" s="220"/>
      <c r="O2" s="220"/>
      <c r="P2" s="25"/>
      <c r="Q2" s="25"/>
    </row>
    <row r="3" spans="1:17" ht="19.5" customHeight="1">
      <c r="A3" s="259"/>
      <c r="B3" s="259"/>
      <c r="C3" s="262" t="s">
        <v>50</v>
      </c>
      <c r="D3" s="263"/>
      <c r="E3" s="263"/>
      <c r="F3" s="263"/>
      <c r="G3" s="263"/>
      <c r="H3" s="263"/>
      <c r="I3" s="263"/>
      <c r="J3" s="264"/>
      <c r="K3" s="220" t="s">
        <v>53</v>
      </c>
      <c r="L3" s="220"/>
      <c r="M3" s="220"/>
      <c r="N3" s="220" t="s">
        <v>66</v>
      </c>
      <c r="O3" s="220"/>
      <c r="P3" s="25"/>
      <c r="Q3" s="25"/>
    </row>
    <row r="4" spans="1:17" ht="24.75" customHeight="1">
      <c r="A4" s="259"/>
      <c r="B4" s="259"/>
      <c r="C4" s="265"/>
      <c r="D4" s="266"/>
      <c r="E4" s="266"/>
      <c r="F4" s="266"/>
      <c r="G4" s="266"/>
      <c r="H4" s="266"/>
      <c r="I4" s="266"/>
      <c r="J4" s="267"/>
      <c r="K4" s="253" t="s">
        <v>180</v>
      </c>
      <c r="L4" s="254"/>
      <c r="M4" s="255"/>
      <c r="N4" s="251">
        <v>42999</v>
      </c>
      <c r="O4" s="252"/>
      <c r="P4" s="88"/>
      <c r="Q4" s="88"/>
    </row>
    <row r="5" spans="1:17" ht="31.5" customHeight="1">
      <c r="A5" s="261" t="s">
        <v>101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89"/>
      <c r="Q5" s="89"/>
    </row>
    <row r="6" spans="1:18" ht="30.75" customHeight="1">
      <c r="A6" s="239" t="s">
        <v>3</v>
      </c>
      <c r="B6" s="239"/>
      <c r="C6" s="239"/>
      <c r="D6" s="249" t="s">
        <v>123</v>
      </c>
      <c r="E6" s="249"/>
      <c r="F6" s="249"/>
      <c r="G6" s="249"/>
      <c r="H6" s="108" t="s">
        <v>0</v>
      </c>
      <c r="I6" s="109" t="s">
        <v>1</v>
      </c>
      <c r="J6" s="96"/>
      <c r="K6" s="23"/>
      <c r="L6" s="268"/>
      <c r="M6" s="268"/>
      <c r="N6" s="86"/>
      <c r="O6" s="102"/>
      <c r="P6" s="86"/>
      <c r="Q6" s="86"/>
      <c r="R6" s="3"/>
    </row>
    <row r="7" spans="1:17" ht="34.5" customHeight="1">
      <c r="A7" s="235" t="s">
        <v>60</v>
      </c>
      <c r="B7" s="235"/>
      <c r="C7" s="235"/>
      <c r="D7" s="234" t="s">
        <v>124</v>
      </c>
      <c r="E7" s="234"/>
      <c r="F7" s="234"/>
      <c r="G7" s="234"/>
      <c r="H7" s="22" t="s">
        <v>103</v>
      </c>
      <c r="I7" s="94">
        <v>650000000</v>
      </c>
      <c r="J7" s="97"/>
      <c r="K7" s="19"/>
      <c r="L7" s="246"/>
      <c r="M7" s="246"/>
      <c r="N7" s="20"/>
      <c r="O7" s="103"/>
      <c r="P7" s="20"/>
      <c r="Q7" s="20"/>
    </row>
    <row r="8" spans="1:18" ht="34.5" customHeight="1">
      <c r="A8" s="225" t="s">
        <v>108</v>
      </c>
      <c r="B8" s="226"/>
      <c r="C8" s="227"/>
      <c r="D8" s="228" t="s">
        <v>125</v>
      </c>
      <c r="E8" s="229"/>
      <c r="F8" s="229"/>
      <c r="G8" s="230"/>
      <c r="H8" s="15" t="s">
        <v>92</v>
      </c>
      <c r="I8" s="95">
        <v>450000000</v>
      </c>
      <c r="J8" s="97"/>
      <c r="K8" s="19"/>
      <c r="L8" s="20"/>
      <c r="M8" s="20"/>
      <c r="N8" s="20"/>
      <c r="O8" s="103"/>
      <c r="P8" s="20"/>
      <c r="Q8" s="20"/>
      <c r="R8" s="119" t="s">
        <v>166</v>
      </c>
    </row>
    <row r="9" spans="1:18" ht="33" customHeight="1">
      <c r="A9" s="235" t="s">
        <v>2</v>
      </c>
      <c r="B9" s="235"/>
      <c r="C9" s="235"/>
      <c r="D9" s="231" t="s">
        <v>143</v>
      </c>
      <c r="E9" s="231"/>
      <c r="F9" s="231"/>
      <c r="G9" s="231"/>
      <c r="H9" s="15" t="s">
        <v>93</v>
      </c>
      <c r="I9" s="95"/>
      <c r="J9" s="98"/>
      <c r="K9" s="21"/>
      <c r="L9" s="246"/>
      <c r="M9" s="246"/>
      <c r="N9" s="20"/>
      <c r="O9" s="103"/>
      <c r="P9" s="20"/>
      <c r="Q9" s="20"/>
      <c r="R9" s="119" t="s">
        <v>249</v>
      </c>
    </row>
    <row r="10" spans="1:18" ht="30" customHeight="1">
      <c r="A10" s="235" t="s">
        <v>61</v>
      </c>
      <c r="B10" s="235"/>
      <c r="C10" s="235"/>
      <c r="D10" s="231"/>
      <c r="E10" s="231"/>
      <c r="F10" s="231"/>
      <c r="G10" s="231"/>
      <c r="H10" s="15" t="s">
        <v>94</v>
      </c>
      <c r="I10" s="95" t="s">
        <v>4</v>
      </c>
      <c r="J10" s="98"/>
      <c r="K10" s="21"/>
      <c r="L10" s="20"/>
      <c r="M10" s="20"/>
      <c r="N10" s="20"/>
      <c r="O10" s="103"/>
      <c r="P10" s="20"/>
      <c r="Q10" s="20"/>
      <c r="R10" s="119" t="s">
        <v>167</v>
      </c>
    </row>
    <row r="11" spans="1:18" ht="22.5" customHeight="1">
      <c r="A11" s="104"/>
      <c r="B11" s="104"/>
      <c r="C11" s="104"/>
      <c r="D11" s="105"/>
      <c r="E11" s="105"/>
      <c r="F11" s="105"/>
      <c r="G11" s="105"/>
      <c r="H11" s="106" t="s">
        <v>9</v>
      </c>
      <c r="I11" s="120">
        <f>SUM(I7:I10)</f>
        <v>1100000000</v>
      </c>
      <c r="J11" s="99"/>
      <c r="K11" s="100"/>
      <c r="L11" s="269"/>
      <c r="M11" s="269"/>
      <c r="N11" s="101"/>
      <c r="O11" s="107"/>
      <c r="P11" s="20"/>
      <c r="Q11" s="20"/>
      <c r="R11" s="119" t="s">
        <v>168</v>
      </c>
    </row>
    <row r="12" spans="1:18" ht="35.25" customHeight="1">
      <c r="A12" s="240" t="s">
        <v>5</v>
      </c>
      <c r="B12" s="260" t="s">
        <v>170</v>
      </c>
      <c r="C12" s="260"/>
      <c r="D12" s="260"/>
      <c r="E12" s="232" t="s">
        <v>5</v>
      </c>
      <c r="F12" s="232" t="s">
        <v>109</v>
      </c>
      <c r="G12" s="260" t="s">
        <v>6</v>
      </c>
      <c r="H12" s="213" t="s">
        <v>118</v>
      </c>
      <c r="I12" s="213"/>
      <c r="J12" s="241" t="s">
        <v>7</v>
      </c>
      <c r="K12" s="241"/>
      <c r="L12" s="245" t="s">
        <v>96</v>
      </c>
      <c r="M12" s="245"/>
      <c r="N12" s="245"/>
      <c r="O12" s="245"/>
      <c r="P12" s="92"/>
      <c r="Q12" s="90"/>
      <c r="R12" s="119" t="s">
        <v>169</v>
      </c>
    </row>
    <row r="13" spans="1:18" s="132" customFormat="1" ht="31.5" customHeight="1">
      <c r="A13" s="240"/>
      <c r="B13" s="260"/>
      <c r="C13" s="260"/>
      <c r="D13" s="260"/>
      <c r="E13" s="233"/>
      <c r="F13" s="233"/>
      <c r="G13" s="260"/>
      <c r="H13" s="133" t="s">
        <v>8</v>
      </c>
      <c r="I13" s="179" t="s">
        <v>62</v>
      </c>
      <c r="J13" s="133" t="s">
        <v>8</v>
      </c>
      <c r="K13" s="179" t="s">
        <v>62</v>
      </c>
      <c r="L13" s="134" t="s">
        <v>248</v>
      </c>
      <c r="M13" s="134" t="s">
        <v>169</v>
      </c>
      <c r="N13" s="134" t="s">
        <v>253</v>
      </c>
      <c r="O13" s="134" t="s">
        <v>249</v>
      </c>
      <c r="P13" s="20"/>
      <c r="Q13" s="130"/>
      <c r="R13" s="119" t="s">
        <v>253</v>
      </c>
    </row>
    <row r="14" spans="1:18" s="132" customFormat="1" ht="147.75" customHeight="1">
      <c r="A14" s="138">
        <v>1</v>
      </c>
      <c r="B14" s="256" t="s">
        <v>144</v>
      </c>
      <c r="C14" s="257"/>
      <c r="D14" s="258"/>
      <c r="E14" s="136">
        <v>1</v>
      </c>
      <c r="F14" s="151" t="s">
        <v>181</v>
      </c>
      <c r="G14" s="115" t="s">
        <v>182</v>
      </c>
      <c r="H14" s="135" t="s">
        <v>175</v>
      </c>
      <c r="I14" s="180">
        <v>0.25</v>
      </c>
      <c r="J14" s="128" t="s">
        <v>176</v>
      </c>
      <c r="K14" s="181" t="s">
        <v>161</v>
      </c>
      <c r="L14" s="129">
        <v>163801115</v>
      </c>
      <c r="M14" s="129">
        <v>119080776</v>
      </c>
      <c r="N14" s="129">
        <v>267871217</v>
      </c>
      <c r="O14" s="129">
        <v>549246892</v>
      </c>
      <c r="P14" s="20"/>
      <c r="Q14" s="130"/>
      <c r="R14" s="131"/>
    </row>
    <row r="15" spans="1:17" s="3" customFormat="1" ht="23.25" customHeight="1">
      <c r="A15" s="222" t="s">
        <v>110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4"/>
      <c r="L15" s="93">
        <f>L14</f>
        <v>163801115</v>
      </c>
      <c r="M15" s="93">
        <f>M14</f>
        <v>119080776</v>
      </c>
      <c r="N15" s="93">
        <f>N14</f>
        <v>267871217</v>
      </c>
      <c r="O15" s="93">
        <f>O14</f>
        <v>549246892</v>
      </c>
      <c r="P15" s="1"/>
      <c r="Q15" s="1"/>
    </row>
    <row r="16" spans="1:17" s="3" customFormat="1" ht="23.25" customHeight="1">
      <c r="A16" s="222" t="s">
        <v>90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4"/>
      <c r="L16" s="242">
        <f>L15+M15+N15+O15</f>
        <v>1100000000</v>
      </c>
      <c r="M16" s="243"/>
      <c r="N16" s="243"/>
      <c r="O16" s="244"/>
      <c r="P16" s="1"/>
      <c r="Q16" s="1"/>
    </row>
    <row r="17" spans="1:17" s="3" customFormat="1" ht="23.25" customHeight="1">
      <c r="A17" s="214" t="s">
        <v>86</v>
      </c>
      <c r="B17" s="214"/>
      <c r="C17" s="214" t="s">
        <v>64</v>
      </c>
      <c r="D17" s="214"/>
      <c r="E17" s="214"/>
      <c r="F17" s="214"/>
      <c r="G17" s="214"/>
      <c r="H17" s="214"/>
      <c r="I17" s="114" t="s">
        <v>13</v>
      </c>
      <c r="J17" s="112"/>
      <c r="L17" s="18"/>
      <c r="M17" s="1"/>
      <c r="N17" s="1"/>
      <c r="O17" s="1"/>
      <c r="P17" s="1"/>
      <c r="Q17" s="1"/>
    </row>
    <row r="18" spans="1:17" s="3" customFormat="1" ht="31.5" customHeight="1">
      <c r="A18" s="213">
        <v>0</v>
      </c>
      <c r="B18" s="214"/>
      <c r="C18" s="215" t="s">
        <v>247</v>
      </c>
      <c r="D18" s="216"/>
      <c r="E18" s="216"/>
      <c r="F18" s="216"/>
      <c r="G18" s="216"/>
      <c r="H18" s="217"/>
      <c r="I18" s="182">
        <v>43080</v>
      </c>
      <c r="J18" s="113"/>
      <c r="K18" s="17"/>
      <c r="L18" s="18"/>
      <c r="M18" s="1"/>
      <c r="N18" s="1"/>
      <c r="O18" s="1"/>
      <c r="P18" s="1"/>
      <c r="Q18" s="1"/>
    </row>
    <row r="19" spans="1:17" s="3" customFormat="1" ht="61.5" customHeight="1">
      <c r="A19" s="247">
        <v>1</v>
      </c>
      <c r="B19" s="248"/>
      <c r="C19" s="270" t="s">
        <v>250</v>
      </c>
      <c r="D19" s="271"/>
      <c r="E19" s="271"/>
      <c r="F19" s="271"/>
      <c r="G19" s="271"/>
      <c r="H19" s="272"/>
      <c r="I19" s="182">
        <v>43203</v>
      </c>
      <c r="J19" s="113"/>
      <c r="K19" s="17"/>
      <c r="L19" s="18"/>
      <c r="M19" s="1"/>
      <c r="N19" s="1"/>
      <c r="O19" s="1"/>
      <c r="P19" s="1"/>
      <c r="Q19" s="1"/>
    </row>
    <row r="20" spans="1:17" s="3" customFormat="1" ht="39.75" customHeight="1">
      <c r="A20" s="247">
        <v>2</v>
      </c>
      <c r="B20" s="248"/>
      <c r="C20" s="270" t="s">
        <v>252</v>
      </c>
      <c r="D20" s="271"/>
      <c r="E20" s="271"/>
      <c r="F20" s="271"/>
      <c r="G20" s="271"/>
      <c r="H20" s="272"/>
      <c r="I20" s="182">
        <v>43236</v>
      </c>
      <c r="J20" s="24"/>
      <c r="K20" s="17"/>
      <c r="L20" s="18"/>
      <c r="M20" s="1"/>
      <c r="N20" s="1"/>
      <c r="O20" s="1"/>
      <c r="P20" s="1"/>
      <c r="Q20" s="1"/>
    </row>
    <row r="21" spans="1:17" s="3" customFormat="1" ht="21.75" customHeight="1">
      <c r="A21" s="1"/>
      <c r="B21" s="16"/>
      <c r="C21" s="273" t="s">
        <v>10</v>
      </c>
      <c r="D21" s="274"/>
      <c r="E21" s="274"/>
      <c r="F21" s="275"/>
      <c r="G21" s="218" t="s">
        <v>87</v>
      </c>
      <c r="H21" s="218"/>
      <c r="I21" s="218"/>
      <c r="J21" s="110"/>
      <c r="K21" s="110"/>
      <c r="L21" s="110"/>
      <c r="M21" s="110"/>
      <c r="N21" s="91"/>
      <c r="O21" s="91"/>
      <c r="P21" s="91"/>
      <c r="Q21" s="91"/>
    </row>
    <row r="22" spans="1:18" ht="29.25" customHeight="1">
      <c r="A22" s="221" t="s">
        <v>11</v>
      </c>
      <c r="B22" s="221"/>
      <c r="C22" s="236" t="s">
        <v>171</v>
      </c>
      <c r="D22" s="237"/>
      <c r="E22" s="237"/>
      <c r="F22" s="238"/>
      <c r="G22" s="279" t="s">
        <v>172</v>
      </c>
      <c r="H22" s="279"/>
      <c r="I22" s="279"/>
      <c r="J22" s="111"/>
      <c r="K22" s="111"/>
      <c r="L22" s="111"/>
      <c r="M22" s="111"/>
      <c r="N22" s="25"/>
      <c r="O22" s="25"/>
      <c r="P22" s="25"/>
      <c r="Q22" s="25"/>
      <c r="R22" s="25"/>
    </row>
    <row r="23" spans="1:18" ht="29.25" customHeight="1">
      <c r="A23" s="221" t="s">
        <v>12</v>
      </c>
      <c r="B23" s="221"/>
      <c r="C23" s="236" t="s">
        <v>173</v>
      </c>
      <c r="D23" s="237"/>
      <c r="E23" s="237"/>
      <c r="F23" s="238"/>
      <c r="G23" s="280" t="s">
        <v>174</v>
      </c>
      <c r="H23" s="281"/>
      <c r="I23" s="282"/>
      <c r="J23" s="111"/>
      <c r="K23" s="111"/>
      <c r="L23" s="111"/>
      <c r="M23" s="111"/>
      <c r="N23" s="25"/>
      <c r="O23" s="25"/>
      <c r="P23" s="25"/>
      <c r="Q23" s="25"/>
      <c r="R23" s="25"/>
    </row>
    <row r="24" spans="1:18" ht="29.25" customHeight="1">
      <c r="A24" s="220" t="s">
        <v>73</v>
      </c>
      <c r="B24" s="220"/>
      <c r="C24" s="276"/>
      <c r="D24" s="277"/>
      <c r="E24" s="277"/>
      <c r="F24" s="278"/>
      <c r="G24" s="283"/>
      <c r="H24" s="283"/>
      <c r="I24" s="283"/>
      <c r="J24" s="111"/>
      <c r="K24" s="111"/>
      <c r="L24" s="111"/>
      <c r="M24" s="111"/>
      <c r="N24" s="25"/>
      <c r="O24" s="25"/>
      <c r="P24" s="25"/>
      <c r="Q24" s="25"/>
      <c r="R24" s="25"/>
    </row>
    <row r="25" spans="1:18" ht="29.25" customHeight="1">
      <c r="A25" s="221" t="s">
        <v>13</v>
      </c>
      <c r="B25" s="221"/>
      <c r="C25" s="251">
        <v>43236</v>
      </c>
      <c r="D25" s="254"/>
      <c r="E25" s="254"/>
      <c r="F25" s="255"/>
      <c r="G25" s="219">
        <f>C25</f>
        <v>43236</v>
      </c>
      <c r="H25" s="220"/>
      <c r="I25" s="220"/>
      <c r="J25" s="111"/>
      <c r="K25" s="111"/>
      <c r="L25" s="111"/>
      <c r="M25" s="111"/>
      <c r="N25" s="25"/>
      <c r="O25" s="25"/>
      <c r="P25" s="25"/>
      <c r="Q25" s="25"/>
      <c r="R25" s="25"/>
    </row>
  </sheetData>
  <sheetProtection/>
  <mergeCells count="58">
    <mergeCell ref="C20:H20"/>
    <mergeCell ref="A19:B19"/>
    <mergeCell ref="C19:H19"/>
    <mergeCell ref="A25:B25"/>
    <mergeCell ref="C21:F21"/>
    <mergeCell ref="C24:F24"/>
    <mergeCell ref="G22:I22"/>
    <mergeCell ref="G23:I23"/>
    <mergeCell ref="G24:I24"/>
    <mergeCell ref="C25:F25"/>
    <mergeCell ref="A15:K15"/>
    <mergeCell ref="A1:B4"/>
    <mergeCell ref="B12:D13"/>
    <mergeCell ref="A5:O5"/>
    <mergeCell ref="C1:J2"/>
    <mergeCell ref="G12:G13"/>
    <mergeCell ref="L6:M6"/>
    <mergeCell ref="C3:J4"/>
    <mergeCell ref="L11:M11"/>
    <mergeCell ref="L7:M7"/>
    <mergeCell ref="A20:B20"/>
    <mergeCell ref="D6:G6"/>
    <mergeCell ref="C23:F23"/>
    <mergeCell ref="K1:O1"/>
    <mergeCell ref="K2:O2"/>
    <mergeCell ref="K3:M3"/>
    <mergeCell ref="N3:O3"/>
    <mergeCell ref="N4:O4"/>
    <mergeCell ref="K4:M4"/>
    <mergeCell ref="B14:D14"/>
    <mergeCell ref="C22:F22"/>
    <mergeCell ref="A6:C6"/>
    <mergeCell ref="A12:A13"/>
    <mergeCell ref="J12:K12"/>
    <mergeCell ref="H12:I12"/>
    <mergeCell ref="L16:O16"/>
    <mergeCell ref="L12:O12"/>
    <mergeCell ref="L9:M9"/>
    <mergeCell ref="D9:G9"/>
    <mergeCell ref="A9:C9"/>
    <mergeCell ref="A8:C8"/>
    <mergeCell ref="D8:G8"/>
    <mergeCell ref="D10:G10"/>
    <mergeCell ref="F12:F13"/>
    <mergeCell ref="E12:E13"/>
    <mergeCell ref="D7:G7"/>
    <mergeCell ref="A7:C7"/>
    <mergeCell ref="A10:C10"/>
    <mergeCell ref="A18:B18"/>
    <mergeCell ref="C18:H18"/>
    <mergeCell ref="G21:I21"/>
    <mergeCell ref="G25:I25"/>
    <mergeCell ref="A22:B22"/>
    <mergeCell ref="A16:K16"/>
    <mergeCell ref="A17:B17"/>
    <mergeCell ref="C17:H17"/>
    <mergeCell ref="A23:B23"/>
    <mergeCell ref="A24:B24"/>
  </mergeCells>
  <dataValidations count="1">
    <dataValidation type="list" allowBlank="1" showInputMessage="1" showErrorMessage="1" sqref="L13:O13">
      <formula1>$R$8:$R$14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SheetLayoutView="100" zoomScalePageLayoutView="0" workbookViewId="0" topLeftCell="A13">
      <selection activeCell="A62" sqref="A62:D62"/>
    </sheetView>
  </sheetViews>
  <sheetFormatPr defaultColWidth="11.421875" defaultRowHeight="12.75"/>
  <cols>
    <col min="1" max="1" width="34.28125" style="1" customWidth="1"/>
    <col min="2" max="2" width="13.57421875" style="1" customWidth="1"/>
    <col min="3" max="3" width="13.7109375" style="8" customWidth="1"/>
    <col min="4" max="4" width="14.421875" style="9" customWidth="1"/>
    <col min="5" max="5" width="15.28125" style="10" customWidth="1"/>
    <col min="6" max="6" width="17.7109375" style="9" customWidth="1"/>
    <col min="7" max="7" width="5.7109375" style="4" customWidth="1"/>
    <col min="8" max="8" width="7.00390625" style="4" customWidth="1"/>
    <col min="9" max="9" width="6.7109375" style="4" customWidth="1"/>
    <col min="10" max="17" width="5.7109375" style="4" customWidth="1"/>
    <col min="18" max="18" width="6.28125" style="4" customWidth="1"/>
    <col min="19" max="28" width="11.421875" style="1" hidden="1" customWidth="1"/>
    <col min="29" max="16384" width="11.421875" style="1" customWidth="1"/>
  </cols>
  <sheetData>
    <row r="1" spans="1:18" ht="34.5" customHeight="1">
      <c r="A1" s="366"/>
      <c r="B1" s="337" t="s">
        <v>14</v>
      </c>
      <c r="C1" s="338"/>
      <c r="D1" s="338"/>
      <c r="E1" s="338"/>
      <c r="F1" s="338"/>
      <c r="G1" s="338"/>
      <c r="H1" s="338"/>
      <c r="I1" s="338"/>
      <c r="J1" s="338"/>
      <c r="K1" s="322" t="s">
        <v>65</v>
      </c>
      <c r="L1" s="323"/>
      <c r="M1" s="323"/>
      <c r="N1" s="323"/>
      <c r="O1" s="323"/>
      <c r="P1" s="323"/>
      <c r="Q1" s="323"/>
      <c r="R1" s="324"/>
    </row>
    <row r="2" spans="1:18" ht="25.5" customHeight="1">
      <c r="A2" s="367"/>
      <c r="B2" s="339"/>
      <c r="C2" s="340"/>
      <c r="D2" s="340"/>
      <c r="E2" s="340"/>
      <c r="F2" s="340"/>
      <c r="G2" s="340"/>
      <c r="H2" s="340"/>
      <c r="I2" s="340"/>
      <c r="J2" s="340"/>
      <c r="K2" s="325" t="s">
        <v>52</v>
      </c>
      <c r="L2" s="326"/>
      <c r="M2" s="326"/>
      <c r="N2" s="326"/>
      <c r="O2" s="326"/>
      <c r="P2" s="326"/>
      <c r="Q2" s="326"/>
      <c r="R2" s="327"/>
    </row>
    <row r="3" spans="1:18" ht="33" customHeight="1">
      <c r="A3" s="367"/>
      <c r="B3" s="343" t="s">
        <v>50</v>
      </c>
      <c r="C3" s="344"/>
      <c r="D3" s="344"/>
      <c r="E3" s="344"/>
      <c r="F3" s="344"/>
      <c r="G3" s="344"/>
      <c r="H3" s="344"/>
      <c r="I3" s="344"/>
      <c r="J3" s="345"/>
      <c r="K3" s="328" t="s">
        <v>53</v>
      </c>
      <c r="L3" s="328"/>
      <c r="M3" s="328"/>
      <c r="N3" s="328"/>
      <c r="O3" s="329" t="s">
        <v>67</v>
      </c>
      <c r="P3" s="329"/>
      <c r="Q3" s="329"/>
      <c r="R3" s="330"/>
    </row>
    <row r="4" spans="1:18" ht="21.75" customHeight="1" thickBot="1">
      <c r="A4" s="367"/>
      <c r="B4" s="346"/>
      <c r="C4" s="347"/>
      <c r="D4" s="347"/>
      <c r="E4" s="347"/>
      <c r="F4" s="347"/>
      <c r="G4" s="347"/>
      <c r="H4" s="347"/>
      <c r="I4" s="347"/>
      <c r="J4" s="348"/>
      <c r="K4" s="358" t="str">
        <f>+'POA H.A.'!K4</f>
        <v>Versión 0</v>
      </c>
      <c r="L4" s="359"/>
      <c r="M4" s="359"/>
      <c r="N4" s="360"/>
      <c r="O4" s="361">
        <f>+'POA H.A.'!N4</f>
        <v>42999</v>
      </c>
      <c r="P4" s="362"/>
      <c r="Q4" s="362"/>
      <c r="R4" s="363"/>
    </row>
    <row r="5" spans="1:18" ht="12.75" customHeight="1">
      <c r="A5" s="331" t="s">
        <v>54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</row>
    <row r="6" spans="1:18" ht="12.75" customHeight="1" thickBot="1">
      <c r="A6" s="334"/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6"/>
    </row>
    <row r="7" spans="1:18" ht="18" customHeight="1">
      <c r="A7" s="370" t="s">
        <v>177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</row>
    <row r="8" spans="1:18" ht="13.5" thickBot="1">
      <c r="A8" s="370"/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</row>
    <row r="9" spans="1:18" s="26" customFormat="1" ht="18" customHeight="1">
      <c r="A9" s="349" t="s">
        <v>88</v>
      </c>
      <c r="B9" s="350"/>
      <c r="C9" s="350"/>
      <c r="D9" s="350"/>
      <c r="E9" s="350"/>
      <c r="F9" s="350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8"/>
    </row>
    <row r="10" spans="1:18" ht="12.75" customHeight="1">
      <c r="A10" s="368" t="s">
        <v>85</v>
      </c>
      <c r="B10" s="369"/>
      <c r="C10" s="312" t="s">
        <v>84</v>
      </c>
      <c r="D10" s="312" t="s">
        <v>81</v>
      </c>
      <c r="E10" s="306" t="s">
        <v>17</v>
      </c>
      <c r="F10" s="306" t="s">
        <v>82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81"/>
    </row>
    <row r="11" spans="1:18" ht="12.75">
      <c r="A11" s="310"/>
      <c r="B11" s="342"/>
      <c r="C11" s="312"/>
      <c r="D11" s="312"/>
      <c r="E11" s="306"/>
      <c r="F11" s="306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82"/>
    </row>
    <row r="12" spans="1:18" ht="12.75">
      <c r="A12" s="296" t="s">
        <v>83</v>
      </c>
      <c r="B12" s="297"/>
      <c r="C12" s="31"/>
      <c r="D12" s="32"/>
      <c r="E12" s="33"/>
      <c r="F12" s="33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82"/>
    </row>
    <row r="13" spans="1:18" ht="12.75">
      <c r="A13" s="296" t="s">
        <v>77</v>
      </c>
      <c r="B13" s="320"/>
      <c r="C13" s="34"/>
      <c r="D13" s="35"/>
      <c r="E13" s="34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83"/>
    </row>
    <row r="14" spans="1:18" ht="12.75">
      <c r="A14" s="296" t="s">
        <v>78</v>
      </c>
      <c r="B14" s="320"/>
      <c r="C14" s="34"/>
      <c r="D14" s="35"/>
      <c r="E14" s="34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83"/>
    </row>
    <row r="15" spans="1:18" ht="12.75">
      <c r="A15" s="296" t="s">
        <v>79</v>
      </c>
      <c r="B15" s="320"/>
      <c r="C15" s="34"/>
      <c r="D15" s="35"/>
      <c r="E15" s="34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83"/>
    </row>
    <row r="16" spans="1:18" ht="12.75">
      <c r="A16" s="296" t="s">
        <v>80</v>
      </c>
      <c r="B16" s="320"/>
      <c r="C16" s="34"/>
      <c r="D16" s="35"/>
      <c r="E16" s="34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83"/>
    </row>
    <row r="17" spans="1:18" ht="13.5" thickBot="1">
      <c r="A17" s="314" t="s">
        <v>29</v>
      </c>
      <c r="B17" s="315"/>
      <c r="C17" s="315"/>
      <c r="D17" s="315"/>
      <c r="E17" s="316"/>
      <c r="F17" s="47">
        <f>SUM(F12:F16)</f>
        <v>0</v>
      </c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5"/>
    </row>
    <row r="18" spans="1:18" ht="18.75" customHeight="1">
      <c r="A18" s="364" t="s">
        <v>97</v>
      </c>
      <c r="B18" s="365"/>
      <c r="C18" s="365"/>
      <c r="D18" s="365"/>
      <c r="E18" s="365"/>
      <c r="F18" s="365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</row>
    <row r="19" spans="1:18" s="5" customFormat="1" ht="11.25" customHeight="1">
      <c r="A19" s="307" t="s">
        <v>15</v>
      </c>
      <c r="B19" s="312" t="s">
        <v>16</v>
      </c>
      <c r="C19" s="306" t="s">
        <v>17</v>
      </c>
      <c r="D19" s="306" t="s">
        <v>18</v>
      </c>
      <c r="E19" s="312" t="s">
        <v>19</v>
      </c>
      <c r="F19" s="306" t="s">
        <v>20</v>
      </c>
      <c r="G19" s="355" t="s">
        <v>21</v>
      </c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7"/>
    </row>
    <row r="20" spans="1:18" s="6" customFormat="1" ht="16.5">
      <c r="A20" s="307"/>
      <c r="B20" s="312"/>
      <c r="C20" s="306"/>
      <c r="D20" s="306"/>
      <c r="E20" s="312"/>
      <c r="F20" s="306"/>
      <c r="G20" s="39" t="s">
        <v>22</v>
      </c>
      <c r="H20" s="39" t="s">
        <v>59</v>
      </c>
      <c r="I20" s="39" t="s">
        <v>23</v>
      </c>
      <c r="J20" s="39" t="s">
        <v>24</v>
      </c>
      <c r="K20" s="39" t="s">
        <v>25</v>
      </c>
      <c r="L20" s="39" t="s">
        <v>26</v>
      </c>
      <c r="M20" s="39" t="s">
        <v>27</v>
      </c>
      <c r="N20" s="39" t="s">
        <v>28</v>
      </c>
      <c r="O20" s="39" t="s">
        <v>55</v>
      </c>
      <c r="P20" s="39" t="s">
        <v>56</v>
      </c>
      <c r="Q20" s="39" t="s">
        <v>57</v>
      </c>
      <c r="R20" s="40" t="s">
        <v>58</v>
      </c>
    </row>
    <row r="21" spans="1:18" ht="12.75">
      <c r="A21" s="41" t="s">
        <v>77</v>
      </c>
      <c r="B21" s="31" t="s">
        <v>254</v>
      </c>
      <c r="C21" s="42">
        <v>1</v>
      </c>
      <c r="D21" s="35">
        <v>6249000</v>
      </c>
      <c r="E21" s="34">
        <v>2</v>
      </c>
      <c r="F21" s="35">
        <f>(C21*D21*E21)+(C21*D21*E21)*0.004</f>
        <v>12547992</v>
      </c>
      <c r="G21" s="43"/>
      <c r="H21" s="43"/>
      <c r="I21" s="43"/>
      <c r="J21" s="43"/>
      <c r="K21" s="43"/>
      <c r="L21" s="43"/>
      <c r="M21" s="43"/>
      <c r="N21" s="43"/>
      <c r="O21" s="43"/>
      <c r="P21" s="211"/>
      <c r="Q21" s="211"/>
      <c r="R21" s="212"/>
    </row>
    <row r="22" spans="1:18" ht="12.75">
      <c r="A22" s="45"/>
      <c r="B22" s="46"/>
      <c r="C22" s="42"/>
      <c r="D22" s="35"/>
      <c r="E22" s="34"/>
      <c r="F22" s="35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</row>
    <row r="23" spans="1:18" ht="12.75">
      <c r="A23" s="41"/>
      <c r="B23" s="31"/>
      <c r="C23" s="42"/>
      <c r="D23" s="35"/>
      <c r="E23" s="34"/>
      <c r="F23" s="35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spans="1:18" ht="12.75">
      <c r="A24" s="41"/>
      <c r="B24" s="31"/>
      <c r="C24" s="42"/>
      <c r="D24" s="35"/>
      <c r="E24" s="34"/>
      <c r="F24" s="35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4"/>
    </row>
    <row r="25" spans="1:18" ht="13.5" thickBot="1">
      <c r="A25" s="314" t="s">
        <v>29</v>
      </c>
      <c r="B25" s="315"/>
      <c r="C25" s="315"/>
      <c r="D25" s="315"/>
      <c r="E25" s="316"/>
      <c r="F25" s="47">
        <f>SUM(F21:F24)</f>
        <v>12547992</v>
      </c>
      <c r="G25" s="317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9"/>
    </row>
    <row r="26" spans="1:18" s="3" customFormat="1" ht="18" customHeight="1" thickBot="1">
      <c r="A26" s="364" t="s">
        <v>30</v>
      </c>
      <c r="B26" s="365"/>
      <c r="C26" s="365"/>
      <c r="D26" s="365"/>
      <c r="E26" s="365"/>
      <c r="F26" s="365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spans="1:18" s="7" customFormat="1" ht="16.5" customHeight="1">
      <c r="A27" s="374" t="s">
        <v>31</v>
      </c>
      <c r="B27" s="375"/>
      <c r="C27" s="284" t="s">
        <v>32</v>
      </c>
      <c r="D27" s="378" t="s">
        <v>17</v>
      </c>
      <c r="E27" s="304" t="s">
        <v>33</v>
      </c>
      <c r="F27" s="284" t="s">
        <v>20</v>
      </c>
      <c r="G27" s="355" t="s">
        <v>21</v>
      </c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7"/>
    </row>
    <row r="28" spans="1:18" s="5" customFormat="1" ht="14.25" customHeight="1">
      <c r="A28" s="376"/>
      <c r="B28" s="377"/>
      <c r="C28" s="285"/>
      <c r="D28" s="379"/>
      <c r="E28" s="305"/>
      <c r="F28" s="285"/>
      <c r="G28" s="39" t="s">
        <v>22</v>
      </c>
      <c r="H28" s="39" t="s">
        <v>59</v>
      </c>
      <c r="I28" s="39" t="s">
        <v>23</v>
      </c>
      <c r="J28" s="39" t="s">
        <v>24</v>
      </c>
      <c r="K28" s="39" t="s">
        <v>25</v>
      </c>
      <c r="L28" s="39" t="s">
        <v>26</v>
      </c>
      <c r="M28" s="39" t="s">
        <v>27</v>
      </c>
      <c r="N28" s="39" t="s">
        <v>28</v>
      </c>
      <c r="O28" s="39" t="s">
        <v>55</v>
      </c>
      <c r="P28" s="39" t="s">
        <v>56</v>
      </c>
      <c r="Q28" s="39" t="s">
        <v>57</v>
      </c>
      <c r="R28" s="40" t="s">
        <v>58</v>
      </c>
    </row>
    <row r="29" spans="1:18" s="6" customFormat="1" ht="12.75" customHeight="1">
      <c r="A29" s="372"/>
      <c r="B29" s="373"/>
      <c r="C29" s="50"/>
      <c r="D29" s="50"/>
      <c r="E29" s="51"/>
      <c r="F29" s="50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1:18" s="6" customFormat="1" ht="12.75" customHeight="1">
      <c r="A30" s="372"/>
      <c r="B30" s="373"/>
      <c r="C30" s="52"/>
      <c r="D30" s="52"/>
      <c r="E30" s="32"/>
      <c r="F30" s="35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1:18" s="6" customFormat="1" ht="12.75" customHeight="1">
      <c r="A31" s="372"/>
      <c r="B31" s="373"/>
      <c r="C31" s="52"/>
      <c r="D31" s="52"/>
      <c r="E31" s="32"/>
      <c r="F31" s="35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</row>
    <row r="32" spans="1:18" s="6" customFormat="1" ht="12.75" customHeight="1">
      <c r="A32" s="53"/>
      <c r="B32" s="54"/>
      <c r="C32" s="52"/>
      <c r="D32" s="52"/>
      <c r="E32" s="32"/>
      <c r="F32" s="35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</row>
    <row r="33" spans="1:18" ht="12.75" customHeight="1" thickBot="1">
      <c r="A33" s="314" t="s">
        <v>29</v>
      </c>
      <c r="B33" s="315"/>
      <c r="C33" s="315"/>
      <c r="D33" s="315"/>
      <c r="E33" s="316"/>
      <c r="F33" s="47">
        <f>SUM(F29:F32)</f>
        <v>0</v>
      </c>
      <c r="G33" s="55"/>
      <c r="H33" s="56"/>
      <c r="I33" s="56"/>
      <c r="J33" s="56"/>
      <c r="K33" s="56"/>
      <c r="L33" s="56"/>
      <c r="M33" s="57"/>
      <c r="N33" s="58"/>
      <c r="O33" s="58"/>
      <c r="P33" s="58"/>
      <c r="Q33" s="58"/>
      <c r="R33" s="59"/>
    </row>
    <row r="34" spans="1:18" s="3" customFormat="1" ht="18.75" customHeight="1" thickBot="1">
      <c r="A34" s="353" t="s">
        <v>34</v>
      </c>
      <c r="B34" s="354"/>
      <c r="C34" s="354"/>
      <c r="D34" s="354"/>
      <c r="E34" s="354"/>
      <c r="F34" s="354"/>
      <c r="G34" s="317"/>
      <c r="H34" s="318"/>
      <c r="I34" s="318"/>
      <c r="J34" s="318"/>
      <c r="K34" s="318"/>
      <c r="L34" s="318"/>
      <c r="M34" s="318"/>
      <c r="N34" s="48"/>
      <c r="O34" s="48"/>
      <c r="P34" s="48"/>
      <c r="Q34" s="48"/>
      <c r="R34" s="49"/>
    </row>
    <row r="35" spans="1:18" s="3" customFormat="1" ht="12.75">
      <c r="A35" s="60"/>
      <c r="B35" s="61"/>
      <c r="C35" s="62"/>
      <c r="D35" s="63"/>
      <c r="E35" s="64"/>
      <c r="F35" s="63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6"/>
    </row>
    <row r="36" spans="1:18" s="5" customFormat="1" ht="15.75" customHeight="1">
      <c r="A36" s="374" t="s">
        <v>31</v>
      </c>
      <c r="B36" s="375"/>
      <c r="C36" s="284" t="s">
        <v>32</v>
      </c>
      <c r="D36" s="378" t="s">
        <v>17</v>
      </c>
      <c r="E36" s="304" t="s">
        <v>33</v>
      </c>
      <c r="F36" s="284" t="s">
        <v>20</v>
      </c>
      <c r="G36" s="355" t="s">
        <v>21</v>
      </c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7"/>
    </row>
    <row r="37" spans="1:18" s="6" customFormat="1" ht="13.5" customHeight="1">
      <c r="A37" s="376"/>
      <c r="B37" s="377"/>
      <c r="C37" s="285"/>
      <c r="D37" s="379"/>
      <c r="E37" s="305"/>
      <c r="F37" s="285"/>
      <c r="G37" s="39" t="s">
        <v>22</v>
      </c>
      <c r="H37" s="39" t="s">
        <v>59</v>
      </c>
      <c r="I37" s="39" t="s">
        <v>23</v>
      </c>
      <c r="J37" s="39" t="s">
        <v>24</v>
      </c>
      <c r="K37" s="39" t="s">
        <v>25</v>
      </c>
      <c r="L37" s="39" t="s">
        <v>26</v>
      </c>
      <c r="M37" s="39" t="s">
        <v>27</v>
      </c>
      <c r="N37" s="39" t="s">
        <v>28</v>
      </c>
      <c r="O37" s="39" t="s">
        <v>55</v>
      </c>
      <c r="P37" s="39" t="s">
        <v>56</v>
      </c>
      <c r="Q37" s="39" t="s">
        <v>57</v>
      </c>
      <c r="R37" s="40" t="s">
        <v>58</v>
      </c>
    </row>
    <row r="38" spans="1:18" ht="12.75">
      <c r="A38" s="320"/>
      <c r="B38" s="297"/>
      <c r="C38" s="42"/>
      <c r="D38" s="35"/>
      <c r="E38" s="34"/>
      <c r="F38" s="35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4"/>
    </row>
    <row r="39" spans="1:18" ht="12.75">
      <c r="A39" s="320"/>
      <c r="B39" s="297"/>
      <c r="C39" s="42"/>
      <c r="D39" s="35"/>
      <c r="E39" s="34"/>
      <c r="F39" s="3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4"/>
    </row>
    <row r="40" spans="1:18" ht="12.75">
      <c r="A40" s="320"/>
      <c r="B40" s="297"/>
      <c r="C40" s="42"/>
      <c r="D40" s="35"/>
      <c r="E40" s="34"/>
      <c r="F40" s="35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4"/>
    </row>
    <row r="41" spans="1:18" ht="12.75">
      <c r="A41" s="320"/>
      <c r="B41" s="297"/>
      <c r="C41" s="42"/>
      <c r="D41" s="35"/>
      <c r="E41" s="34"/>
      <c r="F41" s="35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4"/>
    </row>
    <row r="42" spans="1:18" ht="13.5" thickBot="1">
      <c r="A42" s="314" t="s">
        <v>29</v>
      </c>
      <c r="B42" s="315"/>
      <c r="C42" s="315"/>
      <c r="D42" s="315"/>
      <c r="E42" s="316"/>
      <c r="F42" s="67">
        <f>SUM(F38:F41)</f>
        <v>0</v>
      </c>
      <c r="G42" s="290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371"/>
    </row>
    <row r="43" spans="1:18" ht="21" customHeight="1" thickBot="1">
      <c r="A43" s="68" t="s">
        <v>37</v>
      </c>
      <c r="B43" s="69"/>
      <c r="C43" s="70"/>
      <c r="D43" s="71"/>
      <c r="E43" s="72"/>
      <c r="F43" s="71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9"/>
    </row>
    <row r="44" spans="1:18" s="5" customFormat="1" ht="16.5" customHeight="1">
      <c r="A44" s="308" t="s">
        <v>15</v>
      </c>
      <c r="B44" s="309"/>
      <c r="C44" s="312" t="s">
        <v>35</v>
      </c>
      <c r="D44" s="313" t="s">
        <v>17</v>
      </c>
      <c r="E44" s="304" t="s">
        <v>33</v>
      </c>
      <c r="F44" s="284" t="s">
        <v>20</v>
      </c>
      <c r="G44" s="286" t="s">
        <v>21</v>
      </c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8"/>
    </row>
    <row r="45" spans="1:18" s="6" customFormat="1" ht="13.5" customHeight="1">
      <c r="A45" s="310"/>
      <c r="B45" s="311"/>
      <c r="C45" s="312"/>
      <c r="D45" s="305"/>
      <c r="E45" s="305"/>
      <c r="F45" s="285"/>
      <c r="G45" s="39" t="s">
        <v>22</v>
      </c>
      <c r="H45" s="39" t="s">
        <v>59</v>
      </c>
      <c r="I45" s="39" t="s">
        <v>23</v>
      </c>
      <c r="J45" s="39" t="s">
        <v>24</v>
      </c>
      <c r="K45" s="39" t="s">
        <v>25</v>
      </c>
      <c r="L45" s="39" t="s">
        <v>26</v>
      </c>
      <c r="M45" s="39" t="s">
        <v>27</v>
      </c>
      <c r="N45" s="39" t="s">
        <v>28</v>
      </c>
      <c r="O45" s="39" t="s">
        <v>55</v>
      </c>
      <c r="P45" s="39" t="s">
        <v>56</v>
      </c>
      <c r="Q45" s="39" t="s">
        <v>57</v>
      </c>
      <c r="R45" s="40" t="s">
        <v>58</v>
      </c>
    </row>
    <row r="46" spans="1:18" ht="12.75">
      <c r="A46" s="310"/>
      <c r="B46" s="311"/>
      <c r="C46" s="42"/>
      <c r="D46" s="35"/>
      <c r="E46" s="34"/>
      <c r="F46" s="35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4"/>
    </row>
    <row r="47" spans="1:18" ht="12.75">
      <c r="A47" s="351"/>
      <c r="B47" s="352"/>
      <c r="C47" s="42"/>
      <c r="D47" s="35"/>
      <c r="E47" s="34"/>
      <c r="F47" s="35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4"/>
    </row>
    <row r="48" spans="1:18" ht="12.75">
      <c r="A48" s="351"/>
      <c r="B48" s="352"/>
      <c r="C48" s="42"/>
      <c r="D48" s="35"/>
      <c r="E48" s="34"/>
      <c r="F48" s="35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4"/>
    </row>
    <row r="49" spans="1:18" ht="12.75">
      <c r="A49" s="73"/>
      <c r="B49" s="74"/>
      <c r="C49" s="42"/>
      <c r="D49" s="35"/>
      <c r="E49" s="34"/>
      <c r="F49" s="35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4"/>
    </row>
    <row r="50" spans="1:18" ht="13.5" thickBot="1">
      <c r="A50" s="314" t="s">
        <v>29</v>
      </c>
      <c r="B50" s="315"/>
      <c r="C50" s="315"/>
      <c r="D50" s="315"/>
      <c r="E50" s="316"/>
      <c r="F50" s="67">
        <f>SUM(F46:F49)</f>
        <v>0</v>
      </c>
      <c r="G50" s="317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9"/>
    </row>
    <row r="51" spans="1:18" ht="21.75" customHeight="1" thickBot="1">
      <c r="A51" s="68" t="s">
        <v>38</v>
      </c>
      <c r="B51" s="69"/>
      <c r="C51" s="70"/>
      <c r="D51" s="71"/>
      <c r="E51" s="72"/>
      <c r="F51" s="71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9"/>
    </row>
    <row r="52" spans="1:18" s="5" customFormat="1" ht="12.75" customHeight="1">
      <c r="A52" s="307" t="s">
        <v>15</v>
      </c>
      <c r="B52" s="312" t="s">
        <v>39</v>
      </c>
      <c r="C52" s="380" t="s">
        <v>40</v>
      </c>
      <c r="D52" s="382" t="s">
        <v>41</v>
      </c>
      <c r="E52" s="312" t="s">
        <v>42</v>
      </c>
      <c r="F52" s="284" t="s">
        <v>20</v>
      </c>
      <c r="G52" s="286" t="s">
        <v>21</v>
      </c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8"/>
    </row>
    <row r="53" spans="1:18" s="6" customFormat="1" ht="13.5" customHeight="1">
      <c r="A53" s="307"/>
      <c r="B53" s="312"/>
      <c r="C53" s="381"/>
      <c r="D53" s="382"/>
      <c r="E53" s="312"/>
      <c r="F53" s="285"/>
      <c r="G53" s="39" t="s">
        <v>22</v>
      </c>
      <c r="H53" s="39" t="s">
        <v>59</v>
      </c>
      <c r="I53" s="39" t="s">
        <v>23</v>
      </c>
      <c r="J53" s="39" t="s">
        <v>24</v>
      </c>
      <c r="K53" s="39" t="s">
        <v>25</v>
      </c>
      <c r="L53" s="39" t="s">
        <v>26</v>
      </c>
      <c r="M53" s="39" t="s">
        <v>27</v>
      </c>
      <c r="N53" s="39" t="s">
        <v>28</v>
      </c>
      <c r="O53" s="39" t="s">
        <v>55</v>
      </c>
      <c r="P53" s="39" t="s">
        <v>56</v>
      </c>
      <c r="Q53" s="39" t="s">
        <v>57</v>
      </c>
      <c r="R53" s="40" t="s">
        <v>58</v>
      </c>
    </row>
    <row r="54" spans="1:18" ht="38.25">
      <c r="A54" s="449" t="s">
        <v>255</v>
      </c>
      <c r="B54" s="31">
        <v>6</v>
      </c>
      <c r="C54" s="122">
        <v>1087452008</v>
      </c>
      <c r="D54" s="31"/>
      <c r="E54" s="124"/>
      <c r="F54" s="122">
        <f>C54</f>
        <v>1087452008</v>
      </c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4"/>
    </row>
    <row r="55" spans="1:18" ht="12.75">
      <c r="A55" s="137"/>
      <c r="B55" s="34"/>
      <c r="C55" s="123"/>
      <c r="D55" s="122"/>
      <c r="E55" s="34"/>
      <c r="F55" s="122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4"/>
    </row>
    <row r="56" spans="1:18" ht="12.75">
      <c r="A56" s="41"/>
      <c r="B56" s="34"/>
      <c r="C56" s="123"/>
      <c r="D56" s="122"/>
      <c r="E56" s="34"/>
      <c r="F56" s="122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4"/>
    </row>
    <row r="57" spans="1:18" ht="12.75">
      <c r="A57" s="41"/>
      <c r="B57" s="34"/>
      <c r="C57" s="42"/>
      <c r="D57" s="35"/>
      <c r="E57" s="34"/>
      <c r="F57" s="35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4"/>
    </row>
    <row r="58" spans="1:18" ht="13.5" thickBot="1">
      <c r="A58" s="314" t="s">
        <v>29</v>
      </c>
      <c r="B58" s="315"/>
      <c r="C58" s="315"/>
      <c r="D58" s="315"/>
      <c r="E58" s="316"/>
      <c r="F58" s="75">
        <f>SUM(F54:F57)</f>
        <v>1087452008</v>
      </c>
      <c r="G58" s="317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9"/>
    </row>
    <row r="59" spans="1:18" ht="22.5" customHeight="1" thickBot="1">
      <c r="A59" s="68" t="s">
        <v>43</v>
      </c>
      <c r="B59" s="69"/>
      <c r="C59" s="70"/>
      <c r="D59" s="71"/>
      <c r="E59" s="72"/>
      <c r="F59" s="71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9"/>
    </row>
    <row r="60" spans="1:18" s="5" customFormat="1" ht="12.75" customHeight="1">
      <c r="A60" s="308" t="s">
        <v>15</v>
      </c>
      <c r="B60" s="341"/>
      <c r="C60" s="341"/>
      <c r="D60" s="309"/>
      <c r="E60" s="312" t="s">
        <v>39</v>
      </c>
      <c r="F60" s="306" t="s">
        <v>36</v>
      </c>
      <c r="G60" s="286" t="s">
        <v>21</v>
      </c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8"/>
    </row>
    <row r="61" spans="1:18" s="6" customFormat="1" ht="13.5" customHeight="1">
      <c r="A61" s="310"/>
      <c r="B61" s="342"/>
      <c r="C61" s="342"/>
      <c r="D61" s="311"/>
      <c r="E61" s="312"/>
      <c r="F61" s="306"/>
      <c r="G61" s="39" t="s">
        <v>22</v>
      </c>
      <c r="H61" s="39" t="s">
        <v>59</v>
      </c>
      <c r="I61" s="39" t="s">
        <v>23</v>
      </c>
      <c r="J61" s="39" t="s">
        <v>24</v>
      </c>
      <c r="K61" s="39" t="s">
        <v>25</v>
      </c>
      <c r="L61" s="39" t="s">
        <v>26</v>
      </c>
      <c r="M61" s="39" t="s">
        <v>27</v>
      </c>
      <c r="N61" s="39" t="s">
        <v>28</v>
      </c>
      <c r="O61" s="39" t="s">
        <v>55</v>
      </c>
      <c r="P61" s="39" t="s">
        <v>56</v>
      </c>
      <c r="Q61" s="39" t="s">
        <v>57</v>
      </c>
      <c r="R61" s="40" t="s">
        <v>58</v>
      </c>
    </row>
    <row r="62" spans="1:18" ht="12.75">
      <c r="A62" s="321"/>
      <c r="B62" s="320"/>
      <c r="C62" s="320"/>
      <c r="D62" s="297"/>
      <c r="E62" s="34"/>
      <c r="F62" s="35"/>
      <c r="G62" s="152"/>
      <c r="H62" s="152"/>
      <c r="I62" s="152"/>
      <c r="J62" s="152"/>
      <c r="K62" s="152"/>
      <c r="L62" s="152"/>
      <c r="M62" s="43"/>
      <c r="N62" s="43"/>
      <c r="O62" s="43"/>
      <c r="P62" s="43"/>
      <c r="Q62" s="43"/>
      <c r="R62" s="44"/>
    </row>
    <row r="63" spans="1:18" ht="12.75">
      <c r="A63" s="296"/>
      <c r="B63" s="320"/>
      <c r="C63" s="320"/>
      <c r="D63" s="297"/>
      <c r="E63" s="34"/>
      <c r="F63" s="35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4"/>
    </row>
    <row r="64" spans="1:18" ht="12.75">
      <c r="A64" s="296"/>
      <c r="B64" s="320"/>
      <c r="C64" s="320"/>
      <c r="D64" s="297"/>
      <c r="E64" s="34"/>
      <c r="F64" s="35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4"/>
    </row>
    <row r="65" spans="1:18" ht="12.75">
      <c r="A65" s="296"/>
      <c r="B65" s="320"/>
      <c r="C65" s="320"/>
      <c r="D65" s="297"/>
      <c r="E65" s="34"/>
      <c r="F65" s="35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4"/>
    </row>
    <row r="66" spans="1:18" ht="13.5" thickBot="1">
      <c r="A66" s="314" t="s">
        <v>29</v>
      </c>
      <c r="B66" s="315"/>
      <c r="C66" s="315"/>
      <c r="D66" s="315"/>
      <c r="E66" s="316"/>
      <c r="F66" s="75">
        <f>SUM(F62:F65)</f>
        <v>0</v>
      </c>
      <c r="G66" s="317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9"/>
    </row>
    <row r="67" spans="1:18" s="3" customFormat="1" ht="19.5" customHeight="1" thickBot="1">
      <c r="A67" s="68" t="s">
        <v>44</v>
      </c>
      <c r="B67" s="69"/>
      <c r="C67" s="70"/>
      <c r="D67" s="71"/>
      <c r="E67" s="72"/>
      <c r="F67" s="71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9"/>
    </row>
    <row r="68" spans="1:18" s="5" customFormat="1" ht="12.75" customHeight="1">
      <c r="A68" s="308" t="s">
        <v>15</v>
      </c>
      <c r="B68" s="309"/>
      <c r="C68" s="312" t="s">
        <v>35</v>
      </c>
      <c r="D68" s="313" t="s">
        <v>17</v>
      </c>
      <c r="E68" s="304" t="s">
        <v>33</v>
      </c>
      <c r="F68" s="284" t="s">
        <v>20</v>
      </c>
      <c r="G68" s="286" t="s">
        <v>21</v>
      </c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8"/>
    </row>
    <row r="69" spans="1:18" s="6" customFormat="1" ht="13.5" customHeight="1">
      <c r="A69" s="310"/>
      <c r="B69" s="311"/>
      <c r="C69" s="312"/>
      <c r="D69" s="305"/>
      <c r="E69" s="305"/>
      <c r="F69" s="285"/>
      <c r="G69" s="39" t="s">
        <v>22</v>
      </c>
      <c r="H69" s="39" t="s">
        <v>59</v>
      </c>
      <c r="I69" s="39" t="s">
        <v>23</v>
      </c>
      <c r="J69" s="39" t="s">
        <v>24</v>
      </c>
      <c r="K69" s="39" t="s">
        <v>25</v>
      </c>
      <c r="L69" s="39" t="s">
        <v>26</v>
      </c>
      <c r="M69" s="39" t="s">
        <v>27</v>
      </c>
      <c r="N69" s="39" t="s">
        <v>28</v>
      </c>
      <c r="O69" s="39" t="s">
        <v>55</v>
      </c>
      <c r="P69" s="39" t="s">
        <v>56</v>
      </c>
      <c r="Q69" s="39" t="s">
        <v>57</v>
      </c>
      <c r="R69" s="40" t="s">
        <v>58</v>
      </c>
    </row>
    <row r="70" spans="1:18" ht="12.75">
      <c r="A70" s="296"/>
      <c r="B70" s="297"/>
      <c r="C70" s="42"/>
      <c r="D70" s="35"/>
      <c r="E70" s="34"/>
      <c r="F70" s="35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1" spans="1:18" ht="12.75">
      <c r="A71" s="296"/>
      <c r="B71" s="297"/>
      <c r="C71" s="42"/>
      <c r="D71" s="35"/>
      <c r="E71" s="34"/>
      <c r="F71" s="35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2" spans="1:18" ht="12.75">
      <c r="A72" s="296"/>
      <c r="B72" s="297"/>
      <c r="C72" s="42"/>
      <c r="D72" s="35"/>
      <c r="E72" s="34"/>
      <c r="F72" s="35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4"/>
    </row>
    <row r="73" spans="1:18" ht="12.75">
      <c r="A73" s="296"/>
      <c r="B73" s="297"/>
      <c r="C73" s="42"/>
      <c r="D73" s="35"/>
      <c r="E73" s="34"/>
      <c r="F73" s="35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4"/>
    </row>
    <row r="74" spans="1:18" ht="13.5" thickBot="1">
      <c r="A74" s="314" t="s">
        <v>29</v>
      </c>
      <c r="B74" s="315"/>
      <c r="C74" s="315"/>
      <c r="D74" s="315"/>
      <c r="E74" s="316"/>
      <c r="F74" s="67">
        <f>SUM(F71:F73)</f>
        <v>0</v>
      </c>
      <c r="G74" s="317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9"/>
    </row>
    <row r="75" spans="1:18" ht="18" customHeight="1" thickBot="1">
      <c r="A75" s="68" t="s">
        <v>89</v>
      </c>
      <c r="B75" s="69"/>
      <c r="C75" s="70"/>
      <c r="D75" s="71"/>
      <c r="E75" s="72"/>
      <c r="F75" s="71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1:18" ht="12.75">
      <c r="A76" s="308" t="s">
        <v>15</v>
      </c>
      <c r="B76" s="309"/>
      <c r="C76" s="312" t="s">
        <v>35</v>
      </c>
      <c r="D76" s="313" t="s">
        <v>17</v>
      </c>
      <c r="E76" s="304" t="s">
        <v>33</v>
      </c>
      <c r="F76" s="284" t="s">
        <v>20</v>
      </c>
      <c r="G76" s="286" t="s">
        <v>21</v>
      </c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8"/>
    </row>
    <row r="77" spans="1:18" ht="16.5">
      <c r="A77" s="310"/>
      <c r="B77" s="311"/>
      <c r="C77" s="312"/>
      <c r="D77" s="305"/>
      <c r="E77" s="305"/>
      <c r="F77" s="285"/>
      <c r="G77" s="39" t="s">
        <v>22</v>
      </c>
      <c r="H77" s="39" t="s">
        <v>59</v>
      </c>
      <c r="I77" s="39" t="s">
        <v>23</v>
      </c>
      <c r="J77" s="39" t="s">
        <v>24</v>
      </c>
      <c r="K77" s="39" t="s">
        <v>25</v>
      </c>
      <c r="L77" s="39" t="s">
        <v>26</v>
      </c>
      <c r="M77" s="39" t="s">
        <v>27</v>
      </c>
      <c r="N77" s="39" t="s">
        <v>28</v>
      </c>
      <c r="O77" s="39" t="s">
        <v>55</v>
      </c>
      <c r="P77" s="39" t="s">
        <v>56</v>
      </c>
      <c r="Q77" s="39" t="s">
        <v>57</v>
      </c>
      <c r="R77" s="39" t="s">
        <v>58</v>
      </c>
    </row>
    <row r="78" spans="1:18" ht="12.75">
      <c r="A78" s="293" t="s">
        <v>98</v>
      </c>
      <c r="B78" s="294"/>
      <c r="C78" s="42"/>
      <c r="D78" s="35"/>
      <c r="E78" s="34"/>
      <c r="F78" s="122">
        <v>48387093.337000005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</row>
    <row r="79" spans="1:18" ht="12.75">
      <c r="A79" s="295" t="s">
        <v>91</v>
      </c>
      <c r="B79" s="294"/>
      <c r="C79" s="42"/>
      <c r="D79" s="35"/>
      <c r="E79" s="34"/>
      <c r="F79" s="210">
        <f>4197223+(4197223*0.1)-1813953</f>
        <v>2802992.3</v>
      </c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</row>
    <row r="80" spans="1:18" ht="12.75">
      <c r="A80" s="293" t="s">
        <v>99</v>
      </c>
      <c r="B80" s="294"/>
      <c r="C80" s="42"/>
      <c r="D80" s="35"/>
      <c r="E80" s="34"/>
      <c r="F80" s="209">
        <f>3163828.89+(3163828.89*0.1)-1162791*2</f>
        <v>1154629.779</v>
      </c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</row>
    <row r="81" spans="1:18" ht="12.75">
      <c r="A81" s="296"/>
      <c r="B81" s="297"/>
      <c r="C81" s="42"/>
      <c r="D81" s="35"/>
      <c r="E81" s="34"/>
      <c r="F81" s="122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</row>
    <row r="82" spans="1:18" ht="12.75">
      <c r="A82" s="298" t="s">
        <v>29</v>
      </c>
      <c r="B82" s="299"/>
      <c r="C82" s="299"/>
      <c r="D82" s="299"/>
      <c r="E82" s="300"/>
      <c r="F82" s="67">
        <f>SUM(F78:F81)</f>
        <v>52344715.416</v>
      </c>
      <c r="G82" s="301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3"/>
    </row>
    <row r="83" spans="1:18" ht="12.75">
      <c r="A83" s="289" t="s">
        <v>90</v>
      </c>
      <c r="B83" s="289"/>
      <c r="C83" s="289"/>
      <c r="D83" s="289"/>
      <c r="E83" s="289"/>
      <c r="F83" s="35">
        <f>F25+F33+F42+F50+F58+F66+F74</f>
        <v>1100000000</v>
      </c>
      <c r="G83" s="290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2"/>
    </row>
    <row r="84" spans="1:18" ht="12.75">
      <c r="A84" s="76"/>
      <c r="B84" s="76"/>
      <c r="C84" s="77"/>
      <c r="D84" s="78"/>
      <c r="E84" s="79"/>
      <c r="F84" s="78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</row>
  </sheetData>
  <sheetProtection/>
  <mergeCells count="114">
    <mergeCell ref="E60:E61"/>
    <mergeCell ref="F60:F61"/>
    <mergeCell ref="A47:B47"/>
    <mergeCell ref="B52:B53"/>
    <mergeCell ref="G27:R27"/>
    <mergeCell ref="G60:R60"/>
    <mergeCell ref="F44:F45"/>
    <mergeCell ref="F36:F37"/>
    <mergeCell ref="C52:C53"/>
    <mergeCell ref="D52:D53"/>
    <mergeCell ref="F52:F53"/>
    <mergeCell ref="E52:E53"/>
    <mergeCell ref="A50:E50"/>
    <mergeCell ref="G36:R36"/>
    <mergeCell ref="F27:F28"/>
    <mergeCell ref="D27:D28"/>
    <mergeCell ref="A36:B37"/>
    <mergeCell ref="A33:E33"/>
    <mergeCell ref="A31:B31"/>
    <mergeCell ref="D36:D37"/>
    <mergeCell ref="A29:B29"/>
    <mergeCell ref="A30:B30"/>
    <mergeCell ref="E27:E28"/>
    <mergeCell ref="A25:E25"/>
    <mergeCell ref="A26:F26"/>
    <mergeCell ref="D19:D20"/>
    <mergeCell ref="E19:E20"/>
    <mergeCell ref="F19:F20"/>
    <mergeCell ref="A27:B28"/>
    <mergeCell ref="A7:R8"/>
    <mergeCell ref="A12:B12"/>
    <mergeCell ref="G25:R25"/>
    <mergeCell ref="C44:C45"/>
    <mergeCell ref="D44:D45"/>
    <mergeCell ref="A39:B39"/>
    <mergeCell ref="A41:B41"/>
    <mergeCell ref="G34:M34"/>
    <mergeCell ref="G42:R42"/>
    <mergeCell ref="E44:E45"/>
    <mergeCell ref="C10:C11"/>
    <mergeCell ref="E10:E11"/>
    <mergeCell ref="A17:E17"/>
    <mergeCell ref="G19:R19"/>
    <mergeCell ref="K4:N4"/>
    <mergeCell ref="O4:R4"/>
    <mergeCell ref="D10:D11"/>
    <mergeCell ref="A18:F18"/>
    <mergeCell ref="A1:A4"/>
    <mergeCell ref="A10:B11"/>
    <mergeCell ref="A48:B48"/>
    <mergeCell ref="A44:B45"/>
    <mergeCell ref="A13:B13"/>
    <mergeCell ref="A14:B14"/>
    <mergeCell ref="A15:B15"/>
    <mergeCell ref="A16:B16"/>
    <mergeCell ref="A42:E42"/>
    <mergeCell ref="A34:F34"/>
    <mergeCell ref="B19:B20"/>
    <mergeCell ref="C27:C28"/>
    <mergeCell ref="A60:D61"/>
    <mergeCell ref="A70:B70"/>
    <mergeCell ref="B3:J4"/>
    <mergeCell ref="G52:R52"/>
    <mergeCell ref="A58:E58"/>
    <mergeCell ref="A65:D65"/>
    <mergeCell ref="F10:F11"/>
    <mergeCell ref="F68:F69"/>
    <mergeCell ref="A9:F9"/>
    <mergeCell ref="G66:R66"/>
    <mergeCell ref="K1:R1"/>
    <mergeCell ref="K2:R2"/>
    <mergeCell ref="K3:N3"/>
    <mergeCell ref="O3:R3"/>
    <mergeCell ref="A5:R6"/>
    <mergeCell ref="B1:J2"/>
    <mergeCell ref="A74:E74"/>
    <mergeCell ref="A71:B71"/>
    <mergeCell ref="G68:R68"/>
    <mergeCell ref="A73:B73"/>
    <mergeCell ref="A72:B72"/>
    <mergeCell ref="A68:B69"/>
    <mergeCell ref="G74:R74"/>
    <mergeCell ref="C68:C69"/>
    <mergeCell ref="D68:D69"/>
    <mergeCell ref="G58:R58"/>
    <mergeCell ref="A38:B38"/>
    <mergeCell ref="A46:B46"/>
    <mergeCell ref="G50:R50"/>
    <mergeCell ref="G44:R44"/>
    <mergeCell ref="A64:D64"/>
    <mergeCell ref="A52:A53"/>
    <mergeCell ref="A62:D62"/>
    <mergeCell ref="A63:D63"/>
    <mergeCell ref="A40:B40"/>
    <mergeCell ref="E36:E37"/>
    <mergeCell ref="C36:C37"/>
    <mergeCell ref="C19:C20"/>
    <mergeCell ref="A19:A20"/>
    <mergeCell ref="A76:B77"/>
    <mergeCell ref="C76:C77"/>
    <mergeCell ref="D76:D77"/>
    <mergeCell ref="E76:E77"/>
    <mergeCell ref="A66:E66"/>
    <mergeCell ref="E68:E69"/>
    <mergeCell ref="F76:F77"/>
    <mergeCell ref="G76:R76"/>
    <mergeCell ref="A83:E83"/>
    <mergeCell ref="G83:R83"/>
    <mergeCell ref="A78:B78"/>
    <mergeCell ref="A79:B79"/>
    <mergeCell ref="A80:B80"/>
    <mergeCell ref="A81:B81"/>
    <mergeCell ref="A82:E82"/>
    <mergeCell ref="G82:R82"/>
  </mergeCells>
  <printOptions horizontalCentered="1" verticalCentered="1"/>
  <pageMargins left="0" right="0" top="0" bottom="0" header="0" footer="0"/>
  <pageSetup horizontalDpi="600" verticalDpi="600" orientation="landscape" paperSize="122" scale="67" r:id="rId2"/>
  <rowBreaks count="1" manualBreakCount="1"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SheetLayoutView="100" zoomScalePageLayoutView="0" workbookViewId="0" topLeftCell="A26">
      <selection activeCell="D39" sqref="D39"/>
    </sheetView>
  </sheetViews>
  <sheetFormatPr defaultColWidth="11.421875" defaultRowHeight="12.75"/>
  <cols>
    <col min="1" max="1" width="21.421875" style="139" customWidth="1"/>
    <col min="2" max="2" width="42.57421875" style="139" customWidth="1"/>
    <col min="3" max="3" width="16.28125" style="139" customWidth="1"/>
    <col min="4" max="4" width="10.7109375" style="139" customWidth="1"/>
    <col min="5" max="5" width="13.7109375" style="140" customWidth="1"/>
    <col min="6" max="6" width="17.00390625" style="13" customWidth="1"/>
    <col min="7" max="16384" width="11.421875" style="139" customWidth="1"/>
  </cols>
  <sheetData>
    <row r="1" spans="1:6" ht="26.25" customHeight="1">
      <c r="A1" s="386"/>
      <c r="B1" s="392" t="s">
        <v>49</v>
      </c>
      <c r="C1" s="392"/>
      <c r="D1" s="392"/>
      <c r="E1" s="389" t="s">
        <v>51</v>
      </c>
      <c r="F1" s="389"/>
    </row>
    <row r="2" spans="1:6" ht="26.25" customHeight="1">
      <c r="A2" s="387"/>
      <c r="B2" s="392"/>
      <c r="C2" s="392"/>
      <c r="D2" s="392"/>
      <c r="E2" s="390" t="s">
        <v>52</v>
      </c>
      <c r="F2" s="390"/>
    </row>
    <row r="3" spans="1:12" s="146" customFormat="1" ht="26.25" customHeight="1">
      <c r="A3" s="387"/>
      <c r="B3" s="391" t="s">
        <v>50</v>
      </c>
      <c r="C3" s="391"/>
      <c r="D3" s="391"/>
      <c r="E3" s="127" t="s">
        <v>53</v>
      </c>
      <c r="F3" s="127" t="s">
        <v>68</v>
      </c>
      <c r="G3" s="147"/>
      <c r="H3" s="147"/>
      <c r="I3" s="147"/>
      <c r="J3" s="147"/>
      <c r="K3" s="147"/>
      <c r="L3" s="147"/>
    </row>
    <row r="4" spans="1:12" s="146" customFormat="1" ht="26.25" customHeight="1">
      <c r="A4" s="388"/>
      <c r="B4" s="391"/>
      <c r="C4" s="391"/>
      <c r="D4" s="391"/>
      <c r="E4" s="127" t="str">
        <f>+'[1]POA H.B.'!K4</f>
        <v>Versión 7</v>
      </c>
      <c r="F4" s="148">
        <f>+'[1]POA H.B.'!O4</f>
        <v>42507</v>
      </c>
      <c r="G4" s="147"/>
      <c r="H4" s="147"/>
      <c r="I4" s="147"/>
      <c r="J4" s="147"/>
      <c r="K4" s="147"/>
      <c r="L4" s="147"/>
    </row>
    <row r="5" spans="1:12" s="146" customFormat="1" ht="21" customHeight="1">
      <c r="A5" s="393" t="s">
        <v>54</v>
      </c>
      <c r="B5" s="393"/>
      <c r="C5" s="393"/>
      <c r="D5" s="393"/>
      <c r="E5" s="393"/>
      <c r="F5" s="393"/>
      <c r="G5" s="147"/>
      <c r="H5" s="147"/>
      <c r="I5" s="147"/>
      <c r="J5" s="147"/>
      <c r="K5" s="147"/>
      <c r="L5" s="147"/>
    </row>
    <row r="6" spans="1:6" ht="28.5" customHeight="1">
      <c r="A6" s="394" t="s">
        <v>178</v>
      </c>
      <c r="B6" s="395"/>
      <c r="C6" s="395"/>
      <c r="D6" s="395"/>
      <c r="E6" s="395"/>
      <c r="F6" s="396"/>
    </row>
    <row r="7" spans="1:6" ht="55.5" customHeight="1">
      <c r="A7" s="145" t="s">
        <v>71</v>
      </c>
      <c r="B7" s="144" t="s">
        <v>70</v>
      </c>
      <c r="C7" s="143" t="s">
        <v>35</v>
      </c>
      <c r="D7" s="14" t="s">
        <v>48</v>
      </c>
      <c r="E7" s="142" t="s">
        <v>179</v>
      </c>
      <c r="F7" s="14" t="s">
        <v>72</v>
      </c>
    </row>
    <row r="8" spans="1:6" ht="27.75" customHeight="1">
      <c r="A8" s="153" t="s">
        <v>183</v>
      </c>
      <c r="B8" s="154" t="s">
        <v>184</v>
      </c>
      <c r="C8" s="155" t="s">
        <v>185</v>
      </c>
      <c r="D8" s="155">
        <v>1</v>
      </c>
      <c r="E8" s="156">
        <v>1097551.98</v>
      </c>
      <c r="F8" s="157">
        <f>+D8*E8</f>
        <v>1097551.98</v>
      </c>
    </row>
    <row r="9" spans="1:6" ht="27.75" customHeight="1">
      <c r="A9" s="158" t="s">
        <v>186</v>
      </c>
      <c r="B9" s="159" t="s">
        <v>187</v>
      </c>
      <c r="C9" s="160" t="s">
        <v>185</v>
      </c>
      <c r="D9" s="160"/>
      <c r="E9" s="156">
        <v>2403.7999999999997</v>
      </c>
      <c r="F9" s="157">
        <f aca="true" t="shared" si="0" ref="F9:F42">+D9*E9</f>
        <v>0</v>
      </c>
    </row>
    <row r="10" spans="1:6" ht="27.75" customHeight="1">
      <c r="A10" s="161" t="s">
        <v>189</v>
      </c>
      <c r="B10" s="159" t="s">
        <v>190</v>
      </c>
      <c r="C10" s="160" t="s">
        <v>185</v>
      </c>
      <c r="D10" s="160"/>
      <c r="E10" s="156">
        <v>7224.49</v>
      </c>
      <c r="F10" s="162">
        <f>+D10*E10</f>
        <v>0</v>
      </c>
    </row>
    <row r="11" spans="1:6" ht="27.75" customHeight="1">
      <c r="A11" s="163" t="s">
        <v>192</v>
      </c>
      <c r="B11" s="159" t="s">
        <v>193</v>
      </c>
      <c r="C11" s="160" t="s">
        <v>185</v>
      </c>
      <c r="D11" s="160"/>
      <c r="E11" s="156">
        <v>771.5074500000002</v>
      </c>
      <c r="F11" s="157">
        <f t="shared" si="0"/>
        <v>0</v>
      </c>
    </row>
    <row r="12" spans="1:6" ht="27.75" customHeight="1">
      <c r="A12" s="158" t="s">
        <v>194</v>
      </c>
      <c r="B12" s="159" t="s">
        <v>195</v>
      </c>
      <c r="C12" s="160" t="s">
        <v>185</v>
      </c>
      <c r="D12" s="160"/>
      <c r="E12" s="156">
        <v>886.2777</v>
      </c>
      <c r="F12" s="157">
        <f t="shared" si="0"/>
        <v>0</v>
      </c>
    </row>
    <row r="13" spans="1:6" ht="27.75" customHeight="1">
      <c r="A13" s="153" t="s">
        <v>196</v>
      </c>
      <c r="B13" s="154" t="s">
        <v>197</v>
      </c>
      <c r="C13" s="155" t="s">
        <v>185</v>
      </c>
      <c r="D13" s="155"/>
      <c r="E13" s="164">
        <v>444.57</v>
      </c>
      <c r="F13" s="157">
        <f t="shared" si="0"/>
        <v>0</v>
      </c>
    </row>
    <row r="14" spans="1:6" ht="27.75" customHeight="1">
      <c r="A14" s="153"/>
      <c r="B14" s="154" t="s">
        <v>198</v>
      </c>
      <c r="C14" s="155" t="s">
        <v>185</v>
      </c>
      <c r="D14" s="155"/>
      <c r="E14" s="156">
        <v>1605.31</v>
      </c>
      <c r="F14" s="157">
        <f t="shared" si="0"/>
        <v>0</v>
      </c>
    </row>
    <row r="15" spans="1:6" s="141" customFormat="1" ht="22.5" customHeight="1">
      <c r="A15" s="163" t="s">
        <v>199</v>
      </c>
      <c r="B15" s="165" t="s">
        <v>200</v>
      </c>
      <c r="C15" s="160" t="s">
        <v>185</v>
      </c>
      <c r="D15" s="160"/>
      <c r="E15" s="156">
        <v>30962.609999999997</v>
      </c>
      <c r="F15" s="157">
        <f t="shared" si="0"/>
        <v>0</v>
      </c>
    </row>
    <row r="16" spans="1:6" ht="24">
      <c r="A16" s="163" t="s">
        <v>201</v>
      </c>
      <c r="B16" s="159" t="s">
        <v>202</v>
      </c>
      <c r="C16" s="160" t="s">
        <v>185</v>
      </c>
      <c r="D16" s="160"/>
      <c r="E16" s="156">
        <v>4414.9</v>
      </c>
      <c r="F16" s="157">
        <f t="shared" si="0"/>
        <v>0</v>
      </c>
    </row>
    <row r="17" spans="1:6" ht="36">
      <c r="A17" s="166" t="s">
        <v>203</v>
      </c>
      <c r="B17" s="159" t="s">
        <v>204</v>
      </c>
      <c r="C17" s="160" t="s">
        <v>185</v>
      </c>
      <c r="D17" s="160"/>
      <c r="E17" s="156">
        <v>10680.6</v>
      </c>
      <c r="F17" s="157">
        <f t="shared" si="0"/>
        <v>0</v>
      </c>
    </row>
    <row r="18" spans="1:6" ht="36">
      <c r="A18" s="163" t="s">
        <v>205</v>
      </c>
      <c r="B18" s="159" t="s">
        <v>206</v>
      </c>
      <c r="C18" s="160" t="s">
        <v>185</v>
      </c>
      <c r="D18" s="160"/>
      <c r="E18" s="156">
        <v>12843.67</v>
      </c>
      <c r="F18" s="157">
        <f t="shared" si="0"/>
        <v>0</v>
      </c>
    </row>
    <row r="19" spans="1:6" ht="24">
      <c r="A19" s="161" t="s">
        <v>207</v>
      </c>
      <c r="B19" s="159" t="s">
        <v>208</v>
      </c>
      <c r="C19" s="160" t="s">
        <v>185</v>
      </c>
      <c r="D19" s="160"/>
      <c r="E19" s="156">
        <v>4437.51</v>
      </c>
      <c r="F19" s="157">
        <f t="shared" si="0"/>
        <v>0</v>
      </c>
    </row>
    <row r="20" spans="1:6" ht="12.75">
      <c r="A20" s="163" t="s">
        <v>209</v>
      </c>
      <c r="B20" s="159" t="s">
        <v>210</v>
      </c>
      <c r="C20" s="160" t="s">
        <v>185</v>
      </c>
      <c r="D20" s="160"/>
      <c r="E20" s="156">
        <v>1134.4725</v>
      </c>
      <c r="F20" s="157">
        <f t="shared" si="0"/>
        <v>0</v>
      </c>
    </row>
    <row r="21" spans="1:6" ht="12.75">
      <c r="A21" s="163" t="s">
        <v>211</v>
      </c>
      <c r="B21" s="159" t="s">
        <v>212</v>
      </c>
      <c r="C21" s="160" t="s">
        <v>185</v>
      </c>
      <c r="D21" s="160"/>
      <c r="E21" s="156">
        <v>2891.48265</v>
      </c>
      <c r="F21" s="157">
        <f t="shared" si="0"/>
        <v>0</v>
      </c>
    </row>
    <row r="22" spans="1:6" ht="12.75">
      <c r="A22" s="163" t="s">
        <v>213</v>
      </c>
      <c r="B22" s="159" t="s">
        <v>214</v>
      </c>
      <c r="C22" s="160" t="s">
        <v>185</v>
      </c>
      <c r="D22" s="160"/>
      <c r="E22" s="156">
        <v>3137.715</v>
      </c>
      <c r="F22" s="157">
        <f t="shared" si="0"/>
        <v>0</v>
      </c>
    </row>
    <row r="23" spans="1:6" ht="24">
      <c r="A23" s="167" t="s">
        <v>215</v>
      </c>
      <c r="B23" s="168" t="s">
        <v>216</v>
      </c>
      <c r="C23" s="169" t="s">
        <v>217</v>
      </c>
      <c r="D23" s="170"/>
      <c r="E23" s="171">
        <v>1199.44</v>
      </c>
      <c r="F23" s="157">
        <f t="shared" si="0"/>
        <v>0</v>
      </c>
    </row>
    <row r="24" spans="1:6" ht="24">
      <c r="A24" s="172">
        <v>110010031</v>
      </c>
      <c r="B24" s="159" t="s">
        <v>218</v>
      </c>
      <c r="C24" s="160" t="s">
        <v>217</v>
      </c>
      <c r="D24" s="160"/>
      <c r="E24" s="156">
        <v>3077.55</v>
      </c>
      <c r="F24" s="157">
        <f t="shared" si="0"/>
        <v>0</v>
      </c>
    </row>
    <row r="25" spans="1:6" ht="36">
      <c r="A25" s="173">
        <v>110010035</v>
      </c>
      <c r="B25" s="159" t="s">
        <v>219</v>
      </c>
      <c r="C25" s="160" t="s">
        <v>185</v>
      </c>
      <c r="D25" s="160"/>
      <c r="E25" s="156">
        <v>1219.75</v>
      </c>
      <c r="F25" s="157">
        <f t="shared" si="0"/>
        <v>0</v>
      </c>
    </row>
    <row r="26" spans="1:6" ht="12.75">
      <c r="A26" s="163" t="s">
        <v>220</v>
      </c>
      <c r="B26" s="159" t="s">
        <v>221</v>
      </c>
      <c r="C26" s="160" t="s">
        <v>185</v>
      </c>
      <c r="D26" s="160"/>
      <c r="E26" s="156">
        <v>1968.26</v>
      </c>
      <c r="F26" s="157">
        <f t="shared" si="0"/>
        <v>0</v>
      </c>
    </row>
    <row r="27" spans="1:6" ht="12.75">
      <c r="A27" s="173">
        <v>110010037</v>
      </c>
      <c r="B27" s="159" t="s">
        <v>222</v>
      </c>
      <c r="C27" s="160" t="s">
        <v>185</v>
      </c>
      <c r="D27" s="160"/>
      <c r="E27" s="156">
        <v>1724.2129799999998</v>
      </c>
      <c r="F27" s="157">
        <f t="shared" si="0"/>
        <v>0</v>
      </c>
    </row>
    <row r="28" spans="1:6" ht="12.75">
      <c r="A28" s="173">
        <v>110010047</v>
      </c>
      <c r="B28" s="159" t="s">
        <v>223</v>
      </c>
      <c r="C28" s="160" t="s">
        <v>185</v>
      </c>
      <c r="D28" s="160"/>
      <c r="E28" s="156">
        <v>1683.3962250000002</v>
      </c>
      <c r="F28" s="157">
        <f t="shared" si="0"/>
        <v>0</v>
      </c>
    </row>
    <row r="29" spans="1:6" ht="12.75">
      <c r="A29" s="163" t="s">
        <v>224</v>
      </c>
      <c r="B29" s="159" t="s">
        <v>225</v>
      </c>
      <c r="C29" s="160" t="s">
        <v>185</v>
      </c>
      <c r="D29" s="160"/>
      <c r="E29" s="156">
        <v>2911.93</v>
      </c>
      <c r="F29" s="157">
        <f t="shared" si="0"/>
        <v>0</v>
      </c>
    </row>
    <row r="30" spans="1:6" ht="24">
      <c r="A30" s="158" t="s">
        <v>226</v>
      </c>
      <c r="B30" s="159" t="s">
        <v>227</v>
      </c>
      <c r="C30" s="160" t="s">
        <v>185</v>
      </c>
      <c r="D30" s="160"/>
      <c r="E30" s="156">
        <v>12780.599999999999</v>
      </c>
      <c r="F30" s="157">
        <f t="shared" si="0"/>
        <v>0</v>
      </c>
    </row>
    <row r="31" spans="1:6" ht="24">
      <c r="A31" s="172">
        <v>110020002</v>
      </c>
      <c r="B31" s="159" t="s">
        <v>228</v>
      </c>
      <c r="C31" s="160" t="s">
        <v>185</v>
      </c>
      <c r="D31" s="160"/>
      <c r="E31" s="156">
        <v>15581.859999999999</v>
      </c>
      <c r="F31" s="157">
        <f t="shared" si="0"/>
        <v>0</v>
      </c>
    </row>
    <row r="32" spans="1:6" ht="24">
      <c r="A32" s="163" t="s">
        <v>229</v>
      </c>
      <c r="B32" s="159" t="s">
        <v>230</v>
      </c>
      <c r="C32" s="160" t="s">
        <v>185</v>
      </c>
      <c r="D32" s="160"/>
      <c r="E32" s="156">
        <v>6088.04</v>
      </c>
      <c r="F32" s="157">
        <f t="shared" si="0"/>
        <v>0</v>
      </c>
    </row>
    <row r="33" spans="1:6" ht="36">
      <c r="A33" s="163" t="s">
        <v>231</v>
      </c>
      <c r="B33" s="159" t="s">
        <v>232</v>
      </c>
      <c r="C33" s="160" t="s">
        <v>185</v>
      </c>
      <c r="D33" s="160"/>
      <c r="E33" s="156">
        <v>6439.902000000001</v>
      </c>
      <c r="F33" s="157">
        <f t="shared" si="0"/>
        <v>0</v>
      </c>
    </row>
    <row r="34" spans="1:6" ht="12.75">
      <c r="A34" s="174">
        <v>110010059</v>
      </c>
      <c r="B34" s="159" t="s">
        <v>233</v>
      </c>
      <c r="C34" s="160" t="s">
        <v>185</v>
      </c>
      <c r="D34" s="160"/>
      <c r="E34" s="156">
        <v>1868.3</v>
      </c>
      <c r="F34" s="157">
        <f t="shared" si="0"/>
        <v>0</v>
      </c>
    </row>
    <row r="35" spans="1:6" ht="12.75">
      <c r="A35" s="174">
        <v>110010058</v>
      </c>
      <c r="B35" s="159" t="s">
        <v>234</v>
      </c>
      <c r="C35" s="160" t="s">
        <v>185</v>
      </c>
      <c r="D35" s="160"/>
      <c r="E35" s="156">
        <v>1209.04</v>
      </c>
      <c r="F35" s="157">
        <f t="shared" si="0"/>
        <v>0</v>
      </c>
    </row>
    <row r="36" spans="1:6" ht="48">
      <c r="A36" s="175">
        <v>110010109</v>
      </c>
      <c r="B36" s="165" t="s">
        <v>235</v>
      </c>
      <c r="C36" s="176" t="s">
        <v>185</v>
      </c>
      <c r="D36" s="176"/>
      <c r="E36" s="156">
        <v>4172.139999999999</v>
      </c>
      <c r="F36" s="157">
        <f t="shared" si="0"/>
        <v>0</v>
      </c>
    </row>
    <row r="37" spans="1:6" ht="12.75">
      <c r="A37" s="175">
        <v>110010101</v>
      </c>
      <c r="B37" s="165" t="s">
        <v>236</v>
      </c>
      <c r="C37" s="176" t="s">
        <v>237</v>
      </c>
      <c r="D37" s="176"/>
      <c r="E37" s="156">
        <v>9311.75</v>
      </c>
      <c r="F37" s="157">
        <f t="shared" si="0"/>
        <v>0</v>
      </c>
    </row>
    <row r="38" spans="1:6" ht="12.75">
      <c r="A38" s="175">
        <v>110010102</v>
      </c>
      <c r="B38" s="165" t="s">
        <v>238</v>
      </c>
      <c r="C38" s="176" t="s">
        <v>237</v>
      </c>
      <c r="D38" s="176"/>
      <c r="E38" s="156">
        <v>12202.26</v>
      </c>
      <c r="F38" s="157">
        <f t="shared" si="0"/>
        <v>0</v>
      </c>
    </row>
    <row r="39" spans="1:6" ht="12.75">
      <c r="A39" s="177">
        <v>110010061</v>
      </c>
      <c r="B39" s="159" t="s">
        <v>239</v>
      </c>
      <c r="C39" s="160" t="s">
        <v>185</v>
      </c>
      <c r="D39" s="160"/>
      <c r="E39" s="156">
        <v>1798.09</v>
      </c>
      <c r="F39" s="157">
        <f t="shared" si="0"/>
        <v>0</v>
      </c>
    </row>
    <row r="40" spans="1:6" ht="24">
      <c r="A40" s="163" t="s">
        <v>240</v>
      </c>
      <c r="B40" s="159" t="s">
        <v>241</v>
      </c>
      <c r="C40" s="160" t="s">
        <v>242</v>
      </c>
      <c r="D40" s="160" t="s">
        <v>191</v>
      </c>
      <c r="E40" s="156">
        <v>4815.929999999999</v>
      </c>
      <c r="F40" s="157">
        <f t="shared" si="0"/>
        <v>9631.859999999999</v>
      </c>
    </row>
    <row r="41" spans="1:6" ht="24">
      <c r="A41" s="163" t="s">
        <v>243</v>
      </c>
      <c r="B41" s="159" t="s">
        <v>244</v>
      </c>
      <c r="C41" s="160" t="s">
        <v>185</v>
      </c>
      <c r="D41" s="160" t="s">
        <v>191</v>
      </c>
      <c r="E41" s="156">
        <v>5774.5380000000005</v>
      </c>
      <c r="F41" s="157">
        <f t="shared" si="0"/>
        <v>11549.076000000001</v>
      </c>
    </row>
    <row r="42" spans="1:6" ht="12.75">
      <c r="A42" s="163" t="s">
        <v>245</v>
      </c>
      <c r="B42" s="159" t="s">
        <v>246</v>
      </c>
      <c r="C42" s="160" t="s">
        <v>185</v>
      </c>
      <c r="D42" s="160" t="s">
        <v>188</v>
      </c>
      <c r="E42" s="156">
        <v>2911.93</v>
      </c>
      <c r="F42" s="157">
        <f t="shared" si="0"/>
        <v>29119.3</v>
      </c>
    </row>
    <row r="43" spans="1:6" ht="12">
      <c r="A43" s="383" t="s">
        <v>100</v>
      </c>
      <c r="B43" s="384"/>
      <c r="C43" s="384"/>
      <c r="D43" s="384"/>
      <c r="E43" s="385"/>
      <c r="F43" s="178">
        <f>SUM(F8:F42)</f>
        <v>1147852.2160000002</v>
      </c>
    </row>
    <row r="44" ht="12">
      <c r="F44" s="13">
        <f>+'[1]POA H.B.'!F80-'POA H.C. '!F42</f>
        <v>3134709.5900000003</v>
      </c>
    </row>
    <row r="46" ht="12">
      <c r="F46" s="209">
        <f>3163828.89+(3163828.89*0.1)-1162791*2</f>
        <v>1154629.779</v>
      </c>
    </row>
  </sheetData>
  <sheetProtection/>
  <mergeCells count="8">
    <mergeCell ref="A43:E43"/>
    <mergeCell ref="A1:A4"/>
    <mergeCell ref="E1:F1"/>
    <mergeCell ref="E2:F2"/>
    <mergeCell ref="B3:D4"/>
    <mergeCell ref="B1:D2"/>
    <mergeCell ref="A5:F5"/>
    <mergeCell ref="A6:F6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zoomScale="80" zoomScaleNormal="80" zoomScalePageLayoutView="0" workbookViewId="0" topLeftCell="A26">
      <selection activeCell="N30" sqref="N30"/>
    </sheetView>
  </sheetViews>
  <sheetFormatPr defaultColWidth="9.140625" defaultRowHeight="12.75"/>
  <cols>
    <col min="1" max="1" width="21.140625" style="1" customWidth="1"/>
    <col min="2" max="2" width="6.140625" style="1" customWidth="1"/>
    <col min="3" max="3" width="10.7109375" style="1" customWidth="1"/>
    <col min="4" max="4" width="12.140625" style="207" customWidth="1"/>
    <col min="5" max="5" width="19.421875" style="1" customWidth="1"/>
    <col min="6" max="6" width="32.8515625" style="1" customWidth="1"/>
    <col min="7" max="7" width="19.421875" style="1" customWidth="1"/>
    <col min="8" max="8" width="19.140625" style="1" customWidth="1"/>
    <col min="9" max="9" width="12.7109375" style="1" customWidth="1"/>
    <col min="10" max="10" width="26.140625" style="1" customWidth="1"/>
    <col min="11" max="11" width="10.421875" style="1" customWidth="1"/>
    <col min="12" max="12" width="21.00390625" style="1" customWidth="1"/>
    <col min="13" max="13" width="10.421875" style="1" customWidth="1"/>
    <col min="14" max="14" width="23.57421875" style="1" customWidth="1"/>
    <col min="15" max="15" width="10.421875" style="1" customWidth="1"/>
    <col min="16" max="16" width="21.140625" style="1" customWidth="1"/>
    <col min="17" max="17" width="14.421875" style="1" customWidth="1"/>
    <col min="18" max="18" width="14.140625" style="1" customWidth="1"/>
    <col min="19" max="19" width="25.8515625" style="1" customWidth="1"/>
    <col min="20" max="16384" width="9.140625" style="1" customWidth="1"/>
  </cols>
  <sheetData>
    <row r="1" spans="1:21" ht="36" customHeight="1">
      <c r="A1" s="259"/>
      <c r="B1" s="259"/>
      <c r="C1" s="259"/>
      <c r="D1" s="397" t="s">
        <v>14</v>
      </c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185"/>
      <c r="Q1" s="398" t="s">
        <v>51</v>
      </c>
      <c r="R1" s="398"/>
      <c r="S1" s="398"/>
      <c r="T1" s="4"/>
      <c r="U1" s="4"/>
    </row>
    <row r="2" spans="1:21" ht="25.5" customHeight="1">
      <c r="A2" s="259"/>
      <c r="B2" s="259"/>
      <c r="C2" s="259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185"/>
      <c r="Q2" s="399" t="s">
        <v>52</v>
      </c>
      <c r="R2" s="399"/>
      <c r="S2" s="399"/>
      <c r="T2" s="4"/>
      <c r="U2" s="4"/>
    </row>
    <row r="3" spans="1:21" ht="33" customHeight="1">
      <c r="A3" s="259"/>
      <c r="B3" s="259"/>
      <c r="C3" s="259"/>
      <c r="D3" s="397" t="s">
        <v>50</v>
      </c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185"/>
      <c r="Q3" s="184" t="s">
        <v>53</v>
      </c>
      <c r="R3" s="250" t="s">
        <v>69</v>
      </c>
      <c r="S3" s="250"/>
      <c r="T3" s="4"/>
      <c r="U3" s="4"/>
    </row>
    <row r="4" spans="1:21" ht="30.75" customHeight="1">
      <c r="A4" s="259"/>
      <c r="B4" s="259"/>
      <c r="C4" s="259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185"/>
      <c r="Q4" s="184" t="e">
        <f>+#REF!</f>
        <v>#REF!</v>
      </c>
      <c r="R4" s="400" t="e">
        <f>+#REF!</f>
        <v>#REF!</v>
      </c>
      <c r="S4" s="400"/>
      <c r="T4" s="4"/>
      <c r="U4" s="4"/>
    </row>
    <row r="5" spans="1:21" ht="21" customHeight="1">
      <c r="A5" s="401" t="s">
        <v>54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"/>
      <c r="U5" s="4"/>
    </row>
    <row r="6" spans="1:21" ht="21" customHeight="1">
      <c r="A6" s="401" t="s">
        <v>102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"/>
      <c r="U6" s="4"/>
    </row>
    <row r="7" spans="1:21" ht="21.75" customHeight="1">
      <c r="A7" s="402" t="s">
        <v>46</v>
      </c>
      <c r="B7" s="402"/>
      <c r="C7" s="402"/>
      <c r="D7" s="402"/>
      <c r="E7" s="403" t="s">
        <v>123</v>
      </c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"/>
      <c r="U7" s="4"/>
    </row>
    <row r="8" spans="1:21" ht="21.75" customHeight="1">
      <c r="A8" s="402" t="s">
        <v>47</v>
      </c>
      <c r="B8" s="402"/>
      <c r="C8" s="402"/>
      <c r="D8" s="402"/>
      <c r="E8" s="404" t="s">
        <v>124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"/>
      <c r="U8" s="4"/>
    </row>
    <row r="9" spans="1:21" ht="21.75" customHeight="1">
      <c r="A9" s="402" t="s">
        <v>104</v>
      </c>
      <c r="B9" s="402"/>
      <c r="C9" s="402"/>
      <c r="D9" s="402"/>
      <c r="E9" s="404" t="s">
        <v>125</v>
      </c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"/>
      <c r="U9" s="4"/>
    </row>
    <row r="10" spans="1:19" ht="21.75" customHeight="1">
      <c r="A10" s="402" t="s">
        <v>45</v>
      </c>
      <c r="B10" s="402"/>
      <c r="C10" s="402"/>
      <c r="D10" s="402"/>
      <c r="E10" s="405" t="s">
        <v>127</v>
      </c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</row>
    <row r="11" spans="1:19" ht="21.75" customHeight="1">
      <c r="A11" s="402" t="s">
        <v>105</v>
      </c>
      <c r="B11" s="402"/>
      <c r="C11" s="402"/>
      <c r="D11" s="402"/>
      <c r="E11" s="406" t="s">
        <v>126</v>
      </c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</row>
    <row r="12" spans="1:19" ht="12.75" customHeight="1">
      <c r="A12" s="407" t="s">
        <v>111</v>
      </c>
      <c r="B12" s="260" t="s">
        <v>106</v>
      </c>
      <c r="C12" s="260"/>
      <c r="D12" s="260"/>
      <c r="E12" s="260"/>
      <c r="F12" s="408" t="s">
        <v>74</v>
      </c>
      <c r="G12" s="408" t="s">
        <v>107</v>
      </c>
      <c r="H12" s="260" t="s">
        <v>35</v>
      </c>
      <c r="I12" s="260" t="s">
        <v>63</v>
      </c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ht="12.75">
      <c r="A13" s="407"/>
      <c r="B13" s="260"/>
      <c r="C13" s="260"/>
      <c r="D13" s="260"/>
      <c r="E13" s="260"/>
      <c r="F13" s="408"/>
      <c r="G13" s="408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ht="42.75" customHeight="1">
      <c r="A14" s="407"/>
      <c r="B14" s="260"/>
      <c r="C14" s="260"/>
      <c r="D14" s="260"/>
      <c r="E14" s="260"/>
      <c r="F14" s="408"/>
      <c r="G14" s="408"/>
      <c r="H14" s="260"/>
      <c r="I14" s="115" t="s">
        <v>114</v>
      </c>
      <c r="J14" s="115" t="s">
        <v>115</v>
      </c>
      <c r="K14" s="115" t="s">
        <v>116</v>
      </c>
      <c r="L14" s="115" t="s">
        <v>117</v>
      </c>
      <c r="M14" s="115" t="s">
        <v>118</v>
      </c>
      <c r="N14" s="115" t="s">
        <v>119</v>
      </c>
      <c r="O14" s="115" t="s">
        <v>121</v>
      </c>
      <c r="P14" s="115" t="s">
        <v>120</v>
      </c>
      <c r="Q14" s="260" t="s">
        <v>76</v>
      </c>
      <c r="R14" s="260"/>
      <c r="S14" s="183" t="s">
        <v>112</v>
      </c>
    </row>
    <row r="15" spans="1:19" ht="69.75" customHeight="1">
      <c r="A15" s="409" t="s">
        <v>127</v>
      </c>
      <c r="B15" s="411" t="s">
        <v>128</v>
      </c>
      <c r="C15" s="412"/>
      <c r="D15" s="412"/>
      <c r="E15" s="413"/>
      <c r="F15" s="121" t="s">
        <v>152</v>
      </c>
      <c r="G15" s="186">
        <v>0</v>
      </c>
      <c r="H15" s="187" t="s">
        <v>122</v>
      </c>
      <c r="I15" s="186">
        <v>1</v>
      </c>
      <c r="J15" s="125">
        <v>0</v>
      </c>
      <c r="K15" s="188">
        <v>0</v>
      </c>
      <c r="L15" s="189">
        <v>0</v>
      </c>
      <c r="M15" s="188">
        <v>0</v>
      </c>
      <c r="N15" s="189">
        <v>0</v>
      </c>
      <c r="O15" s="188">
        <v>0</v>
      </c>
      <c r="P15" s="189">
        <v>0</v>
      </c>
      <c r="Q15" s="414">
        <f aca="true" t="shared" si="0" ref="Q15:Q20">G15+I15+K15+M15+O15</f>
        <v>1</v>
      </c>
      <c r="R15" s="414"/>
      <c r="S15" s="415">
        <f>SUM(J15:J16)+SUM(L15:L16)+SUM(N15:N16)+SUM(P15:P16)</f>
        <v>6610277000</v>
      </c>
    </row>
    <row r="16" spans="1:19" ht="71.25" customHeight="1">
      <c r="A16" s="410"/>
      <c r="B16" s="411" t="s">
        <v>129</v>
      </c>
      <c r="C16" s="412" t="s">
        <v>129</v>
      </c>
      <c r="D16" s="412" t="s">
        <v>129</v>
      </c>
      <c r="E16" s="413" t="s">
        <v>129</v>
      </c>
      <c r="F16" s="121" t="s">
        <v>153</v>
      </c>
      <c r="G16" s="190">
        <v>0</v>
      </c>
      <c r="H16" s="187" t="s">
        <v>113</v>
      </c>
      <c r="I16" s="190">
        <v>0.09361761299302623</v>
      </c>
      <c r="J16" s="125">
        <v>600000000</v>
      </c>
      <c r="K16" s="190">
        <v>0.29099474705332323</v>
      </c>
      <c r="L16" s="189">
        <v>1865000000</v>
      </c>
      <c r="M16" s="190">
        <v>0.24883146495462105</v>
      </c>
      <c r="N16" s="189">
        <f>1595000000+201000000</f>
        <v>1796000000</v>
      </c>
      <c r="O16" s="190">
        <v>0.3665561749990295</v>
      </c>
      <c r="P16" s="189">
        <v>2349277000</v>
      </c>
      <c r="Q16" s="417">
        <f t="shared" si="0"/>
        <v>1</v>
      </c>
      <c r="R16" s="418"/>
      <c r="S16" s="416"/>
    </row>
    <row r="17" spans="1:19" ht="63.75" customHeight="1">
      <c r="A17" s="419" t="s">
        <v>130</v>
      </c>
      <c r="B17" s="420" t="s">
        <v>131</v>
      </c>
      <c r="C17" s="421"/>
      <c r="D17" s="421"/>
      <c r="E17" s="422"/>
      <c r="F17" s="149" t="s">
        <v>154</v>
      </c>
      <c r="G17" s="117">
        <v>0.97</v>
      </c>
      <c r="H17" s="115" t="s">
        <v>113</v>
      </c>
      <c r="I17" s="117">
        <v>0.01</v>
      </c>
      <c r="J17" s="126">
        <v>280000000</v>
      </c>
      <c r="K17" s="118">
        <v>0.02</v>
      </c>
      <c r="L17" s="191">
        <v>198000000</v>
      </c>
      <c r="M17" s="118">
        <v>0</v>
      </c>
      <c r="N17" s="191">
        <v>0</v>
      </c>
      <c r="O17" s="118">
        <v>0</v>
      </c>
      <c r="P17" s="191">
        <v>0</v>
      </c>
      <c r="Q17" s="426">
        <f t="shared" si="0"/>
        <v>1</v>
      </c>
      <c r="R17" s="427"/>
      <c r="S17" s="192">
        <f aca="true" t="shared" si="1" ref="S17:S29">J17+L17+N17+P17</f>
        <v>478000000</v>
      </c>
    </row>
    <row r="18" spans="1:19" ht="63.75" customHeight="1">
      <c r="A18" s="419"/>
      <c r="B18" s="423"/>
      <c r="C18" s="424"/>
      <c r="D18" s="424"/>
      <c r="E18" s="425"/>
      <c r="F18" s="149" t="s">
        <v>251</v>
      </c>
      <c r="G18" s="117">
        <v>0.97</v>
      </c>
      <c r="H18" s="115" t="s">
        <v>113</v>
      </c>
      <c r="I18" s="117">
        <v>0.01</v>
      </c>
      <c r="J18" s="126"/>
      <c r="K18" s="118"/>
      <c r="L18" s="191"/>
      <c r="M18" s="118">
        <v>0.02</v>
      </c>
      <c r="N18" s="191">
        <v>94935175</v>
      </c>
      <c r="O18" s="118"/>
      <c r="P18" s="191"/>
      <c r="Q18" s="426">
        <f t="shared" si="0"/>
        <v>1</v>
      </c>
      <c r="R18" s="427"/>
      <c r="S18" s="192">
        <f t="shared" si="1"/>
        <v>94935175</v>
      </c>
    </row>
    <row r="19" spans="1:19" ht="61.5" customHeight="1">
      <c r="A19" s="419" t="s">
        <v>132</v>
      </c>
      <c r="B19" s="428" t="s">
        <v>133</v>
      </c>
      <c r="C19" s="429"/>
      <c r="D19" s="429"/>
      <c r="E19" s="430"/>
      <c r="F19" s="149" t="s">
        <v>155</v>
      </c>
      <c r="G19" s="193">
        <v>0</v>
      </c>
      <c r="H19" s="115" t="s">
        <v>122</v>
      </c>
      <c r="I19" s="193">
        <v>1</v>
      </c>
      <c r="J19" s="126">
        <v>200000000</v>
      </c>
      <c r="K19" s="194">
        <v>0</v>
      </c>
      <c r="L19" s="191">
        <v>0</v>
      </c>
      <c r="M19" s="194">
        <v>0</v>
      </c>
      <c r="N19" s="191">
        <v>0</v>
      </c>
      <c r="O19" s="194">
        <v>0</v>
      </c>
      <c r="P19" s="191">
        <v>0</v>
      </c>
      <c r="Q19" s="431">
        <f t="shared" si="0"/>
        <v>1</v>
      </c>
      <c r="R19" s="431"/>
      <c r="S19" s="192">
        <f t="shared" si="1"/>
        <v>200000000</v>
      </c>
    </row>
    <row r="20" spans="1:19" ht="66.75" customHeight="1">
      <c r="A20" s="419"/>
      <c r="B20" s="428" t="s">
        <v>134</v>
      </c>
      <c r="C20" s="429" t="s">
        <v>134</v>
      </c>
      <c r="D20" s="429" t="s">
        <v>134</v>
      </c>
      <c r="E20" s="430" t="s">
        <v>134</v>
      </c>
      <c r="F20" s="149" t="s">
        <v>156</v>
      </c>
      <c r="G20" s="193">
        <v>51</v>
      </c>
      <c r="H20" s="115" t="s">
        <v>122</v>
      </c>
      <c r="I20" s="193">
        <v>20</v>
      </c>
      <c r="J20" s="126">
        <v>0</v>
      </c>
      <c r="K20" s="194">
        <v>20</v>
      </c>
      <c r="L20" s="191">
        <v>7460000</v>
      </c>
      <c r="M20" s="194">
        <v>20</v>
      </c>
      <c r="N20" s="191">
        <v>8000000</v>
      </c>
      <c r="O20" s="194">
        <v>20</v>
      </c>
      <c r="P20" s="191">
        <v>7516144</v>
      </c>
      <c r="Q20" s="431">
        <f t="shared" si="0"/>
        <v>131</v>
      </c>
      <c r="R20" s="431"/>
      <c r="S20" s="192">
        <f t="shared" si="1"/>
        <v>22976144</v>
      </c>
    </row>
    <row r="21" spans="1:19" s="4" customFormat="1" ht="61.5" customHeight="1">
      <c r="A21" s="195" t="s">
        <v>135</v>
      </c>
      <c r="B21" s="432" t="s">
        <v>136</v>
      </c>
      <c r="C21" s="433"/>
      <c r="D21" s="433"/>
      <c r="E21" s="434"/>
      <c r="F21" s="150" t="s">
        <v>157</v>
      </c>
      <c r="G21" s="196">
        <v>0.7</v>
      </c>
      <c r="H21" s="115" t="s">
        <v>113</v>
      </c>
      <c r="I21" s="196">
        <v>1</v>
      </c>
      <c r="J21" s="126">
        <v>63000000</v>
      </c>
      <c r="K21" s="196">
        <v>1</v>
      </c>
      <c r="L21" s="191">
        <v>63100000</v>
      </c>
      <c r="M21" s="196">
        <v>1</v>
      </c>
      <c r="N21" s="191">
        <v>64000000</v>
      </c>
      <c r="O21" s="196">
        <v>1</v>
      </c>
      <c r="P21" s="191">
        <v>63887224</v>
      </c>
      <c r="Q21" s="435">
        <v>1</v>
      </c>
      <c r="R21" s="435"/>
      <c r="S21" s="192">
        <f t="shared" si="1"/>
        <v>253987224</v>
      </c>
    </row>
    <row r="22" spans="1:19" s="4" customFormat="1" ht="55.5" customHeight="1">
      <c r="A22" s="197" t="s">
        <v>137</v>
      </c>
      <c r="B22" s="436" t="s">
        <v>138</v>
      </c>
      <c r="C22" s="436"/>
      <c r="D22" s="436"/>
      <c r="E22" s="436"/>
      <c r="F22" s="149" t="s">
        <v>158</v>
      </c>
      <c r="G22" s="193">
        <v>0</v>
      </c>
      <c r="H22" s="115" t="s">
        <v>122</v>
      </c>
      <c r="I22" s="193">
        <v>1</v>
      </c>
      <c r="J22" s="126">
        <v>100000000</v>
      </c>
      <c r="K22" s="194">
        <v>0</v>
      </c>
      <c r="L22" s="191">
        <v>0</v>
      </c>
      <c r="M22" s="194">
        <v>0</v>
      </c>
      <c r="N22" s="191">
        <v>0</v>
      </c>
      <c r="O22" s="194">
        <v>0</v>
      </c>
      <c r="P22" s="191">
        <v>0</v>
      </c>
      <c r="Q22" s="431">
        <f aca="true" t="shared" si="2" ref="Q22:Q28">G22+I22+K22+M22+O22</f>
        <v>1</v>
      </c>
      <c r="R22" s="431"/>
      <c r="S22" s="192">
        <f t="shared" si="1"/>
        <v>100000000</v>
      </c>
    </row>
    <row r="23" spans="1:19" s="4" customFormat="1" ht="88.5" customHeight="1">
      <c r="A23" s="197" t="s">
        <v>140</v>
      </c>
      <c r="B23" s="436" t="s">
        <v>139</v>
      </c>
      <c r="C23" s="436"/>
      <c r="D23" s="436"/>
      <c r="E23" s="436"/>
      <c r="F23" s="149" t="s">
        <v>159</v>
      </c>
      <c r="G23" s="193">
        <v>1</v>
      </c>
      <c r="H23" s="115" t="s">
        <v>122</v>
      </c>
      <c r="I23" s="193">
        <v>1</v>
      </c>
      <c r="J23" s="126">
        <v>1525194775</v>
      </c>
      <c r="K23" s="194">
        <v>1</v>
      </c>
      <c r="L23" s="191">
        <v>279750000</v>
      </c>
      <c r="M23" s="194">
        <v>1</v>
      </c>
      <c r="N23" s="191">
        <v>377000000</v>
      </c>
      <c r="O23" s="194">
        <v>1</v>
      </c>
      <c r="P23" s="191">
        <v>657006626</v>
      </c>
      <c r="Q23" s="431">
        <f t="shared" si="2"/>
        <v>5</v>
      </c>
      <c r="R23" s="431"/>
      <c r="S23" s="192">
        <f t="shared" si="1"/>
        <v>2838951401</v>
      </c>
    </row>
    <row r="24" spans="1:19" s="4" customFormat="1" ht="58.5" customHeight="1">
      <c r="A24" s="197" t="s">
        <v>141</v>
      </c>
      <c r="B24" s="436" t="s">
        <v>142</v>
      </c>
      <c r="C24" s="436"/>
      <c r="D24" s="436"/>
      <c r="E24" s="436"/>
      <c r="F24" s="149" t="s">
        <v>160</v>
      </c>
      <c r="G24" s="196">
        <v>0.2</v>
      </c>
      <c r="H24" s="198" t="s">
        <v>113</v>
      </c>
      <c r="I24" s="196">
        <v>0</v>
      </c>
      <c r="J24" s="126">
        <v>0</v>
      </c>
      <c r="K24" s="196">
        <v>0.27</v>
      </c>
      <c r="L24" s="191">
        <v>9325000</v>
      </c>
      <c r="M24" s="196">
        <v>0.27</v>
      </c>
      <c r="N24" s="191">
        <f>9000000+3900000</f>
        <v>12900000</v>
      </c>
      <c r="O24" s="196">
        <v>0.26</v>
      </c>
      <c r="P24" s="191">
        <v>9569154</v>
      </c>
      <c r="Q24" s="437">
        <v>1</v>
      </c>
      <c r="R24" s="437"/>
      <c r="S24" s="192">
        <f t="shared" si="1"/>
        <v>31794154</v>
      </c>
    </row>
    <row r="25" spans="1:19" s="4" customFormat="1" ht="53.25" customHeight="1">
      <c r="A25" s="115" t="s">
        <v>143</v>
      </c>
      <c r="B25" s="436" t="s">
        <v>144</v>
      </c>
      <c r="C25" s="436"/>
      <c r="D25" s="436"/>
      <c r="E25" s="436"/>
      <c r="F25" s="149" t="s">
        <v>161</v>
      </c>
      <c r="G25" s="199">
        <v>0</v>
      </c>
      <c r="H25" s="115" t="s">
        <v>113</v>
      </c>
      <c r="I25" s="196">
        <v>0.25</v>
      </c>
      <c r="J25" s="126">
        <v>501000000</v>
      </c>
      <c r="K25" s="200">
        <v>0.25</v>
      </c>
      <c r="L25" s="191">
        <v>932500000</v>
      </c>
      <c r="M25" s="200">
        <v>0.25</v>
      </c>
      <c r="N25" s="191">
        <f>650000000+450000000</f>
        <v>1100000000</v>
      </c>
      <c r="O25" s="118">
        <v>0.25</v>
      </c>
      <c r="P25" s="191">
        <v>1879036000</v>
      </c>
      <c r="Q25" s="435">
        <f t="shared" si="2"/>
        <v>1</v>
      </c>
      <c r="R25" s="435"/>
      <c r="S25" s="192">
        <f t="shared" si="1"/>
        <v>4412536000</v>
      </c>
    </row>
    <row r="26" spans="1:19" s="4" customFormat="1" ht="77.25" customHeight="1">
      <c r="A26" s="115" t="s">
        <v>145</v>
      </c>
      <c r="B26" s="438" t="s">
        <v>146</v>
      </c>
      <c r="C26" s="439"/>
      <c r="D26" s="439"/>
      <c r="E26" s="440"/>
      <c r="F26" s="201" t="s">
        <v>162</v>
      </c>
      <c r="G26" s="193">
        <v>1</v>
      </c>
      <c r="H26" s="115" t="s">
        <v>122</v>
      </c>
      <c r="I26" s="193">
        <v>1</v>
      </c>
      <c r="J26" s="126">
        <v>397360899</v>
      </c>
      <c r="K26" s="194">
        <v>1</v>
      </c>
      <c r="L26" s="191">
        <v>0</v>
      </c>
      <c r="M26" s="194">
        <v>1</v>
      </c>
      <c r="N26" s="191">
        <v>250000000</v>
      </c>
      <c r="O26" s="194">
        <v>1</v>
      </c>
      <c r="P26" s="191">
        <v>0</v>
      </c>
      <c r="Q26" s="441">
        <f t="shared" si="2"/>
        <v>5</v>
      </c>
      <c r="R26" s="442"/>
      <c r="S26" s="192">
        <f t="shared" si="1"/>
        <v>647360899</v>
      </c>
    </row>
    <row r="27" spans="1:19" s="4" customFormat="1" ht="78.75" customHeight="1">
      <c r="A27" s="202" t="s">
        <v>147</v>
      </c>
      <c r="B27" s="438" t="s">
        <v>148</v>
      </c>
      <c r="C27" s="439"/>
      <c r="D27" s="439"/>
      <c r="E27" s="440"/>
      <c r="F27" s="203" t="s">
        <v>163</v>
      </c>
      <c r="G27" s="117">
        <v>0</v>
      </c>
      <c r="H27" s="115" t="s">
        <v>113</v>
      </c>
      <c r="I27" s="117">
        <v>0</v>
      </c>
      <c r="J27" s="126">
        <v>0</v>
      </c>
      <c r="K27" s="118">
        <v>1</v>
      </c>
      <c r="L27" s="191">
        <v>466250000</v>
      </c>
      <c r="M27" s="118">
        <v>0</v>
      </c>
      <c r="N27" s="191">
        <v>0</v>
      </c>
      <c r="O27" s="118">
        <v>0</v>
      </c>
      <c r="P27" s="191">
        <v>0</v>
      </c>
      <c r="Q27" s="446">
        <f t="shared" si="2"/>
        <v>1</v>
      </c>
      <c r="R27" s="447"/>
      <c r="S27" s="192">
        <f t="shared" si="1"/>
        <v>466250000</v>
      </c>
    </row>
    <row r="28" spans="1:19" s="4" customFormat="1" ht="78.75" customHeight="1">
      <c r="A28" s="419" t="s">
        <v>149</v>
      </c>
      <c r="B28" s="438" t="s">
        <v>150</v>
      </c>
      <c r="C28" s="439"/>
      <c r="D28" s="439"/>
      <c r="E28" s="440"/>
      <c r="F28" s="203" t="s">
        <v>164</v>
      </c>
      <c r="G28" s="117">
        <v>0.8</v>
      </c>
      <c r="H28" s="115" t="s">
        <v>113</v>
      </c>
      <c r="I28" s="117">
        <v>0</v>
      </c>
      <c r="J28" s="126">
        <v>0</v>
      </c>
      <c r="K28" s="118">
        <v>0</v>
      </c>
      <c r="L28" s="191">
        <v>0</v>
      </c>
      <c r="M28" s="200">
        <v>0.1</v>
      </c>
      <c r="N28" s="191">
        <v>90000000</v>
      </c>
      <c r="O28" s="200">
        <v>0.1</v>
      </c>
      <c r="P28" s="191">
        <v>0</v>
      </c>
      <c r="Q28" s="446">
        <f t="shared" si="2"/>
        <v>1</v>
      </c>
      <c r="R28" s="447"/>
      <c r="S28" s="192">
        <f t="shared" si="1"/>
        <v>90000000</v>
      </c>
    </row>
    <row r="29" spans="1:19" s="4" customFormat="1" ht="51" customHeight="1">
      <c r="A29" s="448"/>
      <c r="B29" s="438" t="s">
        <v>151</v>
      </c>
      <c r="C29" s="439" t="s">
        <v>151</v>
      </c>
      <c r="D29" s="439" t="s">
        <v>151</v>
      </c>
      <c r="E29" s="440" t="s">
        <v>151</v>
      </c>
      <c r="F29" s="203" t="s">
        <v>165</v>
      </c>
      <c r="G29" s="117">
        <v>0.8</v>
      </c>
      <c r="H29" s="115" t="s">
        <v>113</v>
      </c>
      <c r="I29" s="117">
        <v>0</v>
      </c>
      <c r="J29" s="126">
        <v>0</v>
      </c>
      <c r="K29" s="118">
        <v>0</v>
      </c>
      <c r="L29" s="191">
        <v>0</v>
      </c>
      <c r="M29" s="200">
        <v>0.1</v>
      </c>
      <c r="N29" s="191">
        <v>50000000</v>
      </c>
      <c r="O29" s="200">
        <v>0.1</v>
      </c>
      <c r="P29" s="191">
        <v>563710800</v>
      </c>
      <c r="Q29" s="446">
        <v>1</v>
      </c>
      <c r="R29" s="447"/>
      <c r="S29" s="192">
        <f t="shared" si="1"/>
        <v>613710800</v>
      </c>
    </row>
    <row r="30" spans="1:19" s="206" customFormat="1" ht="23.25" customHeight="1">
      <c r="A30" s="443" t="s">
        <v>75</v>
      </c>
      <c r="B30" s="443"/>
      <c r="C30" s="443"/>
      <c r="D30" s="443"/>
      <c r="E30" s="443"/>
      <c r="F30" s="443"/>
      <c r="G30" s="443"/>
      <c r="H30" s="443"/>
      <c r="I30" s="204"/>
      <c r="J30" s="205">
        <f>SUM(J15:J29)</f>
        <v>3666555674</v>
      </c>
      <c r="K30" s="204"/>
      <c r="L30" s="205">
        <f>SUM(L15:L29)</f>
        <v>3821385000</v>
      </c>
      <c r="M30" s="204"/>
      <c r="N30" s="205">
        <f>SUM(N15:N29)</f>
        <v>3842835175</v>
      </c>
      <c r="O30" s="116"/>
      <c r="P30" s="205">
        <f>SUM(P15:P29)</f>
        <v>5530002948</v>
      </c>
      <c r="Q30" s="444"/>
      <c r="R30" s="445"/>
      <c r="S30" s="205">
        <f>SUM(S15:S29)</f>
        <v>16860778797</v>
      </c>
    </row>
    <row r="31" spans="2:3" ht="12.75">
      <c r="B31" s="3"/>
      <c r="C31" s="3"/>
    </row>
    <row r="32" ht="12.75">
      <c r="D32" s="1"/>
    </row>
    <row r="33" ht="12.75">
      <c r="G33" s="208"/>
    </row>
    <row r="36" spans="8:19" ht="12.75"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8:19" ht="12.75"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8:19" ht="12.75">
      <c r="H38" s="12"/>
      <c r="I38" s="12"/>
      <c r="J38" s="12"/>
      <c r="K38" s="12"/>
      <c r="L38" s="12"/>
      <c r="M38" s="12"/>
      <c r="N38" s="12"/>
      <c r="O38" s="11"/>
      <c r="P38" s="11"/>
      <c r="Q38" s="11"/>
      <c r="R38" s="11"/>
      <c r="S38" s="11"/>
    </row>
    <row r="39" spans="8:19" ht="12.75">
      <c r="H39" s="12"/>
      <c r="I39" s="12"/>
      <c r="J39" s="12"/>
      <c r="K39" s="12"/>
      <c r="L39" s="12"/>
      <c r="M39" s="12"/>
      <c r="N39" s="12"/>
      <c r="O39" s="11"/>
      <c r="P39" s="11"/>
      <c r="Q39" s="11"/>
      <c r="R39" s="11"/>
      <c r="S39" s="11"/>
    </row>
    <row r="40" spans="8:19" ht="12.75">
      <c r="H40" s="12"/>
      <c r="I40" s="12"/>
      <c r="J40" s="12"/>
      <c r="K40" s="12"/>
      <c r="L40" s="12"/>
      <c r="M40" s="12"/>
      <c r="N40" s="12"/>
      <c r="O40" s="11"/>
      <c r="P40" s="11"/>
      <c r="Q40" s="11"/>
      <c r="R40" s="11"/>
      <c r="S40" s="11"/>
    </row>
    <row r="41" spans="8:19" ht="12.75">
      <c r="H41" s="12"/>
      <c r="I41" s="12"/>
      <c r="J41" s="12"/>
      <c r="K41" s="12"/>
      <c r="L41" s="12"/>
      <c r="M41" s="12"/>
      <c r="N41" s="12"/>
      <c r="O41" s="11"/>
      <c r="P41" s="11"/>
      <c r="Q41" s="11"/>
      <c r="R41" s="11"/>
      <c r="S41" s="11"/>
    </row>
    <row r="42" spans="8:19" ht="12.75"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8:19" ht="12.75"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8:19" ht="12.75"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8:19" ht="12.75"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8:19" ht="12.75"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8:19" ht="12.75"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8:19" ht="12.75"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8:19" ht="12.75"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8:19" ht="12.75"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</sheetData>
  <sheetProtection/>
  <mergeCells count="62">
    <mergeCell ref="A30:H30"/>
    <mergeCell ref="Q30:R30"/>
    <mergeCell ref="B27:E27"/>
    <mergeCell ref="Q27:R27"/>
    <mergeCell ref="A28:A29"/>
    <mergeCell ref="B28:E28"/>
    <mergeCell ref="Q28:R28"/>
    <mergeCell ref="B29:E29"/>
    <mergeCell ref="Q29:R29"/>
    <mergeCell ref="B24:E24"/>
    <mergeCell ref="Q24:R24"/>
    <mergeCell ref="B25:E25"/>
    <mergeCell ref="Q25:R25"/>
    <mergeCell ref="B26:E26"/>
    <mergeCell ref="Q26:R26"/>
    <mergeCell ref="B21:E21"/>
    <mergeCell ref="Q21:R21"/>
    <mergeCell ref="B22:E22"/>
    <mergeCell ref="Q22:R22"/>
    <mergeCell ref="B23:E23"/>
    <mergeCell ref="Q23:R23"/>
    <mergeCell ref="A17:A18"/>
    <mergeCell ref="B17:E18"/>
    <mergeCell ref="Q17:R17"/>
    <mergeCell ref="Q18:R18"/>
    <mergeCell ref="A19:A20"/>
    <mergeCell ref="B19:E19"/>
    <mergeCell ref="Q19:R19"/>
    <mergeCell ref="B20:E20"/>
    <mergeCell ref="Q20:R20"/>
    <mergeCell ref="A15:A16"/>
    <mergeCell ref="B15:E15"/>
    <mergeCell ref="Q15:R15"/>
    <mergeCell ref="S15:S16"/>
    <mergeCell ref="B16:E16"/>
    <mergeCell ref="Q16:R16"/>
    <mergeCell ref="A12:A14"/>
    <mergeCell ref="B12:E14"/>
    <mergeCell ref="F12:F14"/>
    <mergeCell ref="G12:G14"/>
    <mergeCell ref="H12:H14"/>
    <mergeCell ref="I12:S13"/>
    <mergeCell ref="Q14:R14"/>
    <mergeCell ref="A9:D9"/>
    <mergeCell ref="E9:S9"/>
    <mergeCell ref="A10:D10"/>
    <mergeCell ref="E10:S10"/>
    <mergeCell ref="A11:D11"/>
    <mergeCell ref="E11:S11"/>
    <mergeCell ref="A5:S5"/>
    <mergeCell ref="A6:S6"/>
    <mergeCell ref="A7:D7"/>
    <mergeCell ref="E7:S7"/>
    <mergeCell ref="A8:D8"/>
    <mergeCell ref="E8:S8"/>
    <mergeCell ref="A1:C4"/>
    <mergeCell ref="D1:O2"/>
    <mergeCell ref="Q1:S1"/>
    <mergeCell ref="Q2:S2"/>
    <mergeCell ref="D3:O4"/>
    <mergeCell ref="R3:S3"/>
    <mergeCell ref="R4:S4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2016-05-03T19:32:30Z</cp:lastPrinted>
  <dcterms:created xsi:type="dcterms:W3CDTF">2009-04-02T20:41:07Z</dcterms:created>
  <dcterms:modified xsi:type="dcterms:W3CDTF">2018-10-31T18:57:52Z</dcterms:modified>
  <cp:category/>
  <cp:version/>
  <cp:contentType/>
  <cp:contentStatus/>
</cp:coreProperties>
</file>