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OA H.A." sheetId="1" r:id="rId1"/>
    <sheet name="POA H.B." sheetId="2" r:id="rId2"/>
    <sheet name="POA H.C. " sheetId="3" r:id="rId3"/>
    <sheet name="POA H.D." sheetId="4" r:id="rId4"/>
  </sheets>
  <definedNames>
    <definedName name="_xlnm.Print_Area" localSheetId="0">'POA H.A.'!$A$1:$P$28</definedName>
    <definedName name="_xlnm.Print_Titles" localSheetId="0">'POA H.A.'!$1:$13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b/>
            <sz val="9"/>
            <rFont val="Tahoma"/>
            <family val="2"/>
          </rPr>
          <t>Insertar filas necesarias y asociar actividades POA con metas PA</t>
        </r>
        <r>
          <rPr>
            <sz val="9"/>
            <rFont val="Tahoma"/>
            <family val="2"/>
          </rPr>
          <t xml:space="preserve">
Tener en cuenta fuentes de financiación</t>
        </r>
      </text>
    </comment>
  </commentList>
</comments>
</file>

<file path=xl/sharedStrings.xml><?xml version="1.0" encoding="utf-8"?>
<sst xmlns="http://schemas.openxmlformats.org/spreadsheetml/2006/main" count="400" uniqueCount="218">
  <si>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</si>
  <si>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</si>
  <si>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</si>
  <si>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</si>
  <si>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</si>
  <si>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</si>
  <si>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</si>
  <si>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</si>
  <si>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</si>
  <si>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</si>
  <si>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</si>
  <si>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</si>
  <si>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</si>
  <si>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</si>
  <si>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</si>
  <si>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</si>
  <si>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</si>
  <si>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</si>
  <si>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</si>
  <si>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</si>
  <si>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</si>
  <si>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</si>
  <si>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</si>
  <si>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</si>
  <si>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</si>
  <si>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</si>
  <si>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</si>
  <si>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</si>
  <si>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</si>
  <si>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</si>
  <si>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</si>
  <si>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</si>
  <si>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</si>
  <si>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</si>
  <si>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</si>
  <si>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</si>
  <si>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</si>
  <si>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</si>
  <si>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</si>
  <si>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</si>
  <si>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</si>
  <si>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</si>
  <si>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</si>
  <si>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</si>
  <si>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</si>
  <si>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</si>
  <si>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</si>
  <si>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</si>
  <si>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</si>
  <si>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</si>
  <si>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</si>
  <si>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</si>
  <si>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</si>
  <si>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</si>
  <si>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</si>
  <si>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</si>
  <si>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</si>
  <si>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</si>
  <si>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</si>
  <si>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</si>
  <si>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</si>
  <si>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</si>
  <si>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</si>
  <si>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</si>
  <si>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</si>
  <si>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</si>
  <si>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</si>
  <si>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</si>
  <si>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</si>
  <si>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</si>
  <si>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</si>
  <si>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</si>
  <si>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</si>
  <si>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</si>
  <si>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</si>
  <si>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</si>
  <si>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</si>
  <si>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</si>
  <si>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</si>
  <si>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</si>
  <si>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</si>
  <si>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</si>
  <si>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</si>
  <si>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</si>
  <si>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</si>
  <si>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</si>
  <si>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</si>
  <si>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</si>
  <si>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</si>
  <si>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</si>
  <si>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</si>
  <si>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</si>
  <si>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</si>
  <si>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</si>
  <si>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</si>
  <si>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</si>
  <si>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</si>
  <si>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</si>
  <si>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</si>
  <si>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</si>
  <si>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</si>
  <si>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</si>
  <si>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>SUBPROGRAMA</t>
  </si>
  <si>
    <t>OBJETIVO DEL SUBPROGRAMA</t>
  </si>
  <si>
    <t>ACTIVIDAD</t>
  </si>
  <si>
    <t>LINEA BASE</t>
  </si>
  <si>
    <t>SUBPROGRAMA PLAN DE ACCION:</t>
  </si>
  <si>
    <t>ACTIVIDADES  PA</t>
  </si>
  <si>
    <t>ACTIVIDADES POA</t>
  </si>
  <si>
    <t>SUBTOTAL</t>
  </si>
  <si>
    <t>PROYECTO</t>
  </si>
  <si>
    <t>TOTAL COSTOS PROYECTOS</t>
  </si>
  <si>
    <t>GESTIÓN AMBIENTAL DEL TERRITORIO</t>
  </si>
  <si>
    <t xml:space="preserve">Planeación y ordenamiento del territorio. </t>
  </si>
  <si>
    <t>Instrumentos de planeación ambiental</t>
  </si>
  <si>
    <t>Generar y desarrollar los lineamientos de planificación regional teniendo en cuenta la estructura ambiental y su relación directa con el desarrollo socio-económico y cultural que se da en las sub-regiones.</t>
  </si>
  <si>
    <t>Formulación y/o Ajuste a POMCAS en la jurisdicción</t>
  </si>
  <si>
    <t>Formulación del POMCA Directos al Magdalena</t>
  </si>
  <si>
    <t>Ajuste al POMCA Cuenca Alta del Río Chicamocha</t>
  </si>
  <si>
    <t>Porcentaje de avance en la formulación del POMCA Directos al Magdalena</t>
  </si>
  <si>
    <t>Porcentaje de avance en el ajuste al POMCA Cuenca Alta del Río Chicamocha</t>
  </si>
  <si>
    <t>Porcentaje de avance en el ajuste al POMCA Cuenca Media y Baja del Río Suarez</t>
  </si>
  <si>
    <t>Porcentaje</t>
  </si>
  <si>
    <t>METAS AÑO 2016</t>
  </si>
  <si>
    <t>METAS AÑO 2017</t>
  </si>
  <si>
    <t>METAS AÑO 2018</t>
  </si>
  <si>
    <t>METAS AÑO  2019</t>
  </si>
  <si>
    <t>Ajuste del POMCA Cuenca Media y Baja del Río Suárez</t>
  </si>
  <si>
    <t>Formulación de planes de manejo de áreas protegidas</t>
  </si>
  <si>
    <t>Actualización, Formulación y adopción de planes de manejo para las áreas protegidas de la Corporación</t>
  </si>
  <si>
    <t>Apoyo a las acciones del Plan de Manejo Páramo de Rabanal - Unión Europea</t>
  </si>
  <si>
    <t>Porcentaje de las áreas protegidas competencia de la entidad con plan de manejo formulado y adoptado.</t>
  </si>
  <si>
    <t>Porcentaje de compromisos cumplidos con la Unión Europea</t>
  </si>
  <si>
    <t>Formulación de planes de manejo de ecosistemas estratégicos</t>
  </si>
  <si>
    <t>Formular plan de manejo de ecosistemas estratégicos de la Ciénega de Palagua</t>
  </si>
  <si>
    <t>Número de ecosistemas estratégicos con Plan de Manejo formulado</t>
  </si>
  <si>
    <t>Número</t>
  </si>
  <si>
    <t xml:space="preserve">Plan General de Ordenamiento forestal PGOF </t>
  </si>
  <si>
    <t>Elaborar el Inventario forestal de la jurisdicción</t>
  </si>
  <si>
    <t>Porcentaje de avance en el Inventario forestal en la jurisdicción</t>
  </si>
  <si>
    <t>Instrumentos de Planificación Corporativos</t>
  </si>
  <si>
    <t>Elaborar los instrumentos corporativos de planificación</t>
  </si>
  <si>
    <t>Número de planes de acción elaborados</t>
  </si>
  <si>
    <t>Asistencia Técnico - jurídica y Seguimiento en Ordenamiento Territorial, a los municipios de la jurisdicción</t>
  </si>
  <si>
    <t>Asesorar o asistir a los municipios en la incorporación de los determinantes ambientales para la revisión y ajuste de los POT adoptados</t>
  </si>
  <si>
    <t>Porcentaje de municipios priorizados asesorados o asistidos en la incorporación de los determinantes ambientales para la revisión y ajuste de los POT adoptados, y hacer seguimiento a los asuntos concertados</t>
  </si>
  <si>
    <t>Porcentaje de solicitudes de trámite de concertación de asuntos ambientales atendidas</t>
  </si>
  <si>
    <t>Atender las solicitudes de trámite de concertación de asuntos ambientales en los proyectos de revisión a los POT, presentadas por los municipios de la jurisdicción</t>
  </si>
  <si>
    <t>COSTOS  AÑO 2016</t>
  </si>
  <si>
    <t>COSTOS   AÑO 2017</t>
  </si>
  <si>
    <t>COSTOS   AÑO 2018</t>
  </si>
  <si>
    <t>COSTOS   AÑO  2019</t>
  </si>
  <si>
    <t>PGN</t>
  </si>
  <si>
    <t>HIDROSOGAMOSO</t>
  </si>
  <si>
    <t>LUZ DEYANIRA GONZALEZ CASTILLO</t>
  </si>
  <si>
    <t>Profesionales especializados</t>
  </si>
  <si>
    <t>Responsable proceso Evaluación Misional</t>
  </si>
  <si>
    <t xml:space="preserve">Formulación del POMCA Directos al Magdalena Medio </t>
  </si>
  <si>
    <t>Cuenca Directos al Magdalena Medios entre rios Negro y Carare</t>
  </si>
  <si>
    <t>Porcentaje de avance en la formulación del POMCADirectos al  Magdalena Medios entre rios Negro y Carare</t>
  </si>
  <si>
    <t>CONVENIOS</t>
  </si>
  <si>
    <t>CONVENIO CAS</t>
  </si>
  <si>
    <t>110020001</t>
  </si>
  <si>
    <t>CAROLINA OBANDO V. - LUZ AMELIA PACHECO E.</t>
  </si>
  <si>
    <t>Se requiere sumar los 30 que habia para Fonse para 2016</t>
  </si>
  <si>
    <t>se incluiran los excedentes luego de su liquidacion</t>
  </si>
  <si>
    <t>OTROS INGRESOS</t>
  </si>
  <si>
    <t>Apoyo a la formulación y/o ajuste a los POMCAS priorizados</t>
  </si>
  <si>
    <t>Porcentaje de formulación y/o ajuste a los POMCA´s priorizados</t>
  </si>
  <si>
    <t>Apoyo a la formulación y/o ajuste a los POMCAS priorizado</t>
  </si>
  <si>
    <t>Número de planes de Gestion Ambiental Regional formulados</t>
  </si>
  <si>
    <t>METAS AÑO (2018)</t>
  </si>
  <si>
    <t>B. - PROGRAMACION PLAN DE NECESIDADES  AÑO 2018</t>
  </si>
  <si>
    <t>C. - PROGRAMACION BIENES Y SERVICIOS  ALMACÉN AÑO  (2018)</t>
  </si>
  <si>
    <t>VALOR UNITARIO Incluido IVA $ 
2018</t>
  </si>
  <si>
    <t>Versión 0</t>
  </si>
  <si>
    <t>21/09/217</t>
  </si>
  <si>
    <t>Cuencas Priorizadas</t>
  </si>
  <si>
    <t>100% del proceso de Formulación el POMCA Directos al Magdalena Medios entre rios Negro y Carare</t>
  </si>
  <si>
    <t>Desarrollo de las fases presvistas para los POMCAS priorizados</t>
  </si>
  <si>
    <t>110010021</t>
  </si>
  <si>
    <t>Bolígrafo Mina Negra</t>
  </si>
  <si>
    <t>Unidad</t>
  </si>
  <si>
    <t>886,28</t>
  </si>
  <si>
    <t>110030004</t>
  </si>
  <si>
    <t>Disco Compacto CDS reutilizables</t>
  </si>
  <si>
    <t>110030054</t>
  </si>
  <si>
    <t>DVDs de 4.7 GB</t>
  </si>
  <si>
    <t>Papel bond, de 75 g/m2, tamaño carta, por resma de 500 hojas.</t>
  </si>
  <si>
    <t>Papel bond, de 75 g/m2, tamaño oficio, por resma de 500 hojas.</t>
  </si>
  <si>
    <t>Trabajo Social, sociólogo, psicólogo, comunicador social o afines</t>
  </si>
  <si>
    <t>Profesional Categoría 6</t>
  </si>
  <si>
    <t>Biólogo</t>
  </si>
  <si>
    <t>Ing Ambiental, ing Civil, con conocimiento y experiencia en hidrología</t>
  </si>
  <si>
    <t>Ingeniería, con experiencia en Sistema de Información Geográfico</t>
  </si>
  <si>
    <t>Formulacion de POMCA directos al Magdalena</t>
  </si>
  <si>
    <t>Formulacion Plan Operativo, según Acuerdo 013 del 7/12/2017 por medio del cual se aprueba el Presupuesto de Ingresos y Gastos para la vigencia Fiscal del 1º. de enero al 31 de diciembre de 2018 de la Corporación Autónoma de Regional de Boyacá</t>
  </si>
  <si>
    <t>% de avance  en la formulación del POMCADirectos al  Magdalena Medios entre rios Negro y Carare/% programado</t>
  </si>
  <si>
    <t>% de formulación y/o ajuste a los POMCA´s priorizados/% programado</t>
  </si>
  <si>
    <t>50% en el desarrollo de las fases previstas para los POMCAS priorizados</t>
  </si>
  <si>
    <t>Profesional Categoría 8</t>
  </si>
  <si>
    <t>Geólogo o Ing, Geólogo</t>
  </si>
  <si>
    <t>Profesional Categoría 2</t>
  </si>
  <si>
    <t>530 900 01 01 01 01 - 530 900 01 01 01 02</t>
  </si>
  <si>
    <t>Culminación de la Fase Diagnóstico y Construcción de las Fases de Zonificación, Prospectiva y Formulación del POMCA Directos al Magdalena entre Ríos Negro y Carare</t>
  </si>
  <si>
    <t xml:space="preserve">Presupuesto asignado: </t>
  </si>
  <si>
    <t>Adición / reducción (1):</t>
  </si>
  <si>
    <t>Adiciones a contratos</t>
  </si>
  <si>
    <t>EXCEDENTES FINANCIEROS  SOBRETASA</t>
  </si>
  <si>
    <t xml:space="preserve">Resolucion 1729 Por medio del cual se efectúa un Traslado dentro del Presupuesto con recursos propios de la Corporación Autónoma Regional de Boyacá, CORPOBOYACÁ, vigencia Fiscal del año 2018 </t>
  </si>
  <si>
    <t>Adicion No. 1 Profesional Categoría 8</t>
  </si>
  <si>
    <t>Adicion No. 1 Profesional Categoría 2</t>
  </si>
  <si>
    <t xml:space="preserve">Resolucion 2891 del 23/08/2018,  Por medio del cual se efectúa un Traslado dentro del Presupuesto con recursos propios de la Corporación Autónoma Regional de Boyacá, CORPOBOYACÁ, vigencia Fiscal del año 2018 </t>
  </si>
  <si>
    <t>Acuerdo No. 006 del 07/09/2018, Por eI cual se efectüa una adición por reaforo al presupuesto de ingresos y gastos con recursos propios de Ia Corporación Autónoma Regional de Boyacá - CORPOBOYACA, para a vigencia fiscal de 2018.</t>
  </si>
  <si>
    <t>SOBRETASA VIGENCIAS ANTERIORES</t>
  </si>
  <si>
    <t>Adiconal Profesional Categoría 8</t>
  </si>
  <si>
    <t>Adiconal Profesional Categoría 2</t>
  </si>
  <si>
    <t>EXCEDENTES FINANCIEROS CHIVOR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</si>
</sst>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&quot;$&quot;\ #,##0"/>
    <numFmt numFmtId="194" formatCode="0.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63"/>
      <name val="Verdana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222222"/>
      <name val="Verdana"/>
      <family val="2"/>
    </font>
    <font>
      <b/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10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51" applyNumberFormat="1" applyFont="1" applyFill="1" applyBorder="1" applyAlignment="1">
      <alignment horizontal="left" vertical="center"/>
    </xf>
    <xf numFmtId="189" fontId="0" fillId="0" borderId="0" xfId="54" applyNumberFormat="1" applyFont="1" applyAlignment="1">
      <alignment horizontal="center" vertical="center"/>
    </xf>
    <xf numFmtId="189" fontId="0" fillId="0" borderId="0" xfId="54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8" fontId="0" fillId="0" borderId="0" xfId="53" applyNumberFormat="1" applyAlignment="1">
      <alignment vertical="center"/>
    </xf>
    <xf numFmtId="188" fontId="0" fillId="0" borderId="0" xfId="53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2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2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2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189" fontId="20" fillId="0" borderId="0" xfId="55" applyNumberFormat="1" applyFont="1" applyFill="1" applyBorder="1" applyAlignment="1">
      <alignment horizontal="center" vertical="center" wrapText="1"/>
    </xf>
    <xf numFmtId="49" fontId="19" fillId="0" borderId="0" xfId="54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justify" vertical="center" wrapText="1"/>
    </xf>
    <xf numFmtId="3" fontId="28" fillId="0" borderId="10" xfId="0" applyNumberFormat="1" applyFont="1" applyFill="1" applyBorder="1" applyAlignment="1">
      <alignment horizontal="justify" vertical="center" wrapText="1"/>
    </xf>
    <xf numFmtId="188" fontId="28" fillId="0" borderId="10" xfId="52" applyNumberFormat="1" applyFont="1" applyFill="1" applyBorder="1" applyAlignment="1">
      <alignment horizontal="justify" vertical="center" wrapText="1"/>
    </xf>
    <xf numFmtId="0" fontId="51" fillId="0" borderId="0" xfId="0" applyFont="1" applyAlignment="1">
      <alignment vertical="center"/>
    </xf>
    <xf numFmtId="0" fontId="52" fillId="24" borderId="12" xfId="0" applyFont="1" applyFill="1" applyBorder="1" applyAlignment="1">
      <alignment vertical="center"/>
    </xf>
    <xf numFmtId="0" fontId="52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4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4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4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54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4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4" applyNumberFormat="1" applyFont="1" applyFill="1" applyBorder="1" applyAlignment="1">
      <alignment horizontal="center" vertical="center"/>
    </xf>
    <xf numFmtId="189" fontId="0" fillId="24" borderId="11" xfId="54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54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4" applyNumberFormat="1" applyFont="1" applyFill="1" applyBorder="1" applyAlignment="1">
      <alignment horizontal="center" vertical="center"/>
    </xf>
    <xf numFmtId="189" fontId="0" fillId="24" borderId="17" xfId="54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54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4" applyNumberFormat="1" applyFont="1" applyFill="1" applyAlignment="1">
      <alignment horizontal="center" vertical="center"/>
    </xf>
    <xf numFmtId="189" fontId="0" fillId="24" borderId="0" xfId="54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49" fontId="19" fillId="0" borderId="33" xfId="54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0" fillId="0" borderId="10" xfId="64" applyFont="1" applyBorder="1" applyAlignment="1">
      <alignment horizontal="center" vertical="center" wrapText="1"/>
    </xf>
    <xf numFmtId="9" fontId="0" fillId="0" borderId="10" xfId="64" applyFont="1" applyFill="1" applyBorder="1" applyAlignment="1">
      <alignment horizontal="center" vertical="center" wrapText="1"/>
    </xf>
    <xf numFmtId="9" fontId="27" fillId="4" borderId="10" xfId="64" applyFont="1" applyFill="1" applyBorder="1" applyAlignment="1">
      <alignment vertical="center"/>
    </xf>
    <xf numFmtId="192" fontId="27" fillId="4" borderId="10" xfId="0" applyNumberFormat="1" applyFont="1" applyFill="1" applyBorder="1" applyAlignment="1">
      <alignment vertical="center"/>
    </xf>
    <xf numFmtId="192" fontId="53" fillId="0" borderId="10" xfId="56" applyNumberFormat="1" applyFont="1" applyFill="1" applyBorder="1" applyAlignment="1" applyProtection="1">
      <alignment horizontal="center" vertical="center"/>
      <protection/>
    </xf>
    <xf numFmtId="192" fontId="0" fillId="0" borderId="10" xfId="0" applyNumberFormat="1" applyFont="1" applyBorder="1" applyAlignment="1">
      <alignment horizontal="center" vertical="center"/>
    </xf>
    <xf numFmtId="192" fontId="33" fillId="24" borderId="10" xfId="56" applyNumberFormat="1" applyFont="1" applyFill="1" applyBorder="1" applyAlignment="1" applyProtection="1">
      <alignment horizontal="center" vertical="center" wrapText="1"/>
      <protection/>
    </xf>
    <xf numFmtId="9" fontId="54" fillId="0" borderId="10" xfId="64" applyFont="1" applyFill="1" applyBorder="1" applyAlignment="1" applyProtection="1">
      <alignment horizontal="center" vertical="center" wrapText="1"/>
      <protection locked="0"/>
    </xf>
    <xf numFmtId="9" fontId="33" fillId="24" borderId="10" xfId="64" applyFont="1" applyFill="1" applyBorder="1" applyAlignment="1" applyProtection="1">
      <alignment horizontal="center" vertical="center" wrapText="1"/>
      <protection locked="0"/>
    </xf>
    <xf numFmtId="9" fontId="5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192" fontId="53" fillId="24" borderId="10" xfId="5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64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55" fillId="24" borderId="10" xfId="64" applyFont="1" applyFill="1" applyBorder="1" applyAlignment="1" applyProtection="1">
      <alignment horizontal="center" vertical="center" wrapText="1"/>
      <protection locked="0"/>
    </xf>
    <xf numFmtId="9" fontId="55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34" fillId="24" borderId="10" xfId="64" applyNumberFormat="1" applyFont="1" applyFill="1" applyBorder="1" applyAlignment="1" applyProtection="1">
      <alignment horizontal="center" vertical="center" wrapText="1"/>
      <protection locked="0"/>
    </xf>
    <xf numFmtId="9" fontId="34" fillId="24" borderId="10" xfId="64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>
      <alignment horizontal="justify" vertical="center" wrapText="1"/>
    </xf>
    <xf numFmtId="9" fontId="0" fillId="25" borderId="10" xfId="64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192" fontId="33" fillId="25" borderId="10" xfId="56" applyNumberFormat="1" applyFont="1" applyFill="1" applyBorder="1" applyAlignment="1" applyProtection="1">
      <alignment horizontal="center" vertical="center"/>
      <protection/>
    </xf>
    <xf numFmtId="192" fontId="53" fillId="25" borderId="10" xfId="56" applyNumberFormat="1" applyFont="1" applyFill="1" applyBorder="1" applyAlignment="1" applyProtection="1">
      <alignment horizontal="center" vertical="center"/>
      <protection/>
    </xf>
    <xf numFmtId="9" fontId="5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25" borderId="10" xfId="0" applyFont="1" applyFill="1" applyBorder="1" applyAlignment="1" applyProtection="1">
      <alignment horizontal="center" vertical="center" wrapText="1"/>
      <protection locked="0"/>
    </xf>
    <xf numFmtId="192" fontId="54" fillId="25" borderId="10" xfId="56" applyNumberFormat="1" applyFont="1" applyFill="1" applyBorder="1" applyAlignment="1" applyProtection="1">
      <alignment horizontal="center" vertical="center" wrapText="1"/>
      <protection/>
    </xf>
    <xf numFmtId="192" fontId="33" fillId="25" borderId="10" xfId="56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/>
    </xf>
    <xf numFmtId="189" fontId="19" fillId="0" borderId="0" xfId="0" applyNumberFormat="1" applyFont="1" applyAlignment="1">
      <alignment vertical="center"/>
    </xf>
    <xf numFmtId="0" fontId="0" fillId="24" borderId="15" xfId="0" applyFont="1" applyFill="1" applyBorder="1" applyAlignment="1">
      <alignment vertical="center" wrapText="1"/>
    </xf>
    <xf numFmtId="0" fontId="21" fillId="16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0" fontId="19" fillId="24" borderId="10" xfId="0" applyFont="1" applyFill="1" applyBorder="1" applyAlignment="1">
      <alignment horizontal="left" vertical="center"/>
    </xf>
    <xf numFmtId="189" fontId="19" fillId="24" borderId="10" xfId="0" applyNumberFormat="1" applyFont="1" applyFill="1" applyBorder="1" applyAlignment="1">
      <alignment vertical="center"/>
    </xf>
    <xf numFmtId="0" fontId="0" fillId="0" borderId="10" xfId="0" applyFont="1" applyBorder="1" applyAlignment="1" applyProtection="1">
      <alignment horizontal="left" vertical="center" wrapText="1"/>
      <protection locked="0"/>
    </xf>
    <xf numFmtId="9" fontId="22" fillId="0" borderId="10" xfId="64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189" fontId="0" fillId="0" borderId="27" xfId="55" applyNumberFormat="1" applyFont="1" applyFill="1" applyBorder="1" applyAlignment="1">
      <alignment horizontal="center" vertical="center" wrapText="1"/>
    </xf>
    <xf numFmtId="9" fontId="0" fillId="0" borderId="27" xfId="64" applyFont="1" applyBorder="1" applyAlignment="1">
      <alignment horizontal="center" vertical="center" wrapText="1"/>
    </xf>
    <xf numFmtId="189" fontId="0" fillId="0" borderId="27" xfId="55" applyNumberFormat="1" applyFont="1" applyFill="1" applyBorder="1" applyAlignment="1">
      <alignment horizontal="center" vertical="center" wrapText="1"/>
    </xf>
    <xf numFmtId="9" fontId="0" fillId="0" borderId="27" xfId="64" applyFont="1" applyFill="1" applyBorder="1" applyAlignment="1">
      <alignment horizontal="center" vertical="center" wrapText="1"/>
    </xf>
    <xf numFmtId="189" fontId="0" fillId="0" borderId="27" xfId="55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0" xfId="0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justify" vertical="center" wrapText="1"/>
    </xf>
    <xf numFmtId="188" fontId="22" fillId="0" borderId="10" xfId="52" applyNumberFormat="1" applyFont="1" applyFill="1" applyBorder="1" applyAlignment="1">
      <alignment horizontal="justify" vertical="center" wrapText="1"/>
    </xf>
    <xf numFmtId="0" fontId="0" fillId="26" borderId="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10" fontId="0" fillId="0" borderId="10" xfId="64" applyNumberFormat="1" applyFont="1" applyFill="1" applyBorder="1" applyAlignment="1">
      <alignment horizontal="center" vertical="center" wrapText="1"/>
    </xf>
    <xf numFmtId="10" fontId="55" fillId="24" borderId="10" xfId="64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vertical="center" wrapText="1"/>
    </xf>
    <xf numFmtId="0" fontId="0" fillId="24" borderId="27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26" borderId="35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justify" vertical="center"/>
    </xf>
    <xf numFmtId="0" fontId="0" fillId="25" borderId="0" xfId="0" applyFill="1" applyAlignment="1">
      <alignment vertical="center"/>
    </xf>
    <xf numFmtId="3" fontId="0" fillId="24" borderId="10" xfId="0" applyNumberFormat="1" applyFont="1" applyFill="1" applyBorder="1" applyAlignment="1">
      <alignment horizontal="right" vertical="center"/>
    </xf>
    <xf numFmtId="49" fontId="0" fillId="24" borderId="10" xfId="60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164" fontId="0" fillId="0" borderId="10" xfId="0" applyNumberFormat="1" applyFill="1" applyBorder="1" applyAlignment="1">
      <alignment horizontal="center" vertical="center" wrapText="1"/>
    </xf>
    <xf numFmtId="49" fontId="56" fillId="24" borderId="10" xfId="61" applyNumberFormat="1" applyFont="1" applyFill="1" applyBorder="1" applyAlignment="1">
      <alignment horizontal="center" vertical="center" wrapText="1"/>
      <protection/>
    </xf>
    <xf numFmtId="49" fontId="57" fillId="24" borderId="10" xfId="61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166" fontId="22" fillId="0" borderId="10" xfId="58" applyNumberFormat="1" applyFont="1" applyBorder="1" applyAlignment="1">
      <alignment horizontal="center" vertical="center" wrapText="1"/>
    </xf>
    <xf numFmtId="0" fontId="0" fillId="24" borderId="10" xfId="60" applyFont="1" applyFill="1" applyBorder="1" applyAlignment="1">
      <alignment horizontal="center" vertical="center" wrapText="1"/>
      <protection/>
    </xf>
    <xf numFmtId="3" fontId="22" fillId="0" borderId="10" xfId="62" applyNumberFormat="1" applyFont="1" applyFill="1" applyBorder="1" applyAlignment="1">
      <alignment vertical="center"/>
      <protection/>
    </xf>
    <xf numFmtId="189" fontId="45" fillId="0" borderId="10" xfId="49" applyNumberFormat="1" applyFont="1" applyBorder="1" applyAlignment="1">
      <alignment vertical="center"/>
    </xf>
    <xf numFmtId="0" fontId="19" fillId="27" borderId="10" xfId="0" applyFont="1" applyFill="1" applyBorder="1" applyAlignment="1">
      <alignment vertical="center"/>
    </xf>
    <xf numFmtId="189" fontId="0" fillId="24" borderId="10" xfId="54" applyNumberFormat="1" applyFont="1" applyFill="1" applyBorder="1" applyAlignment="1">
      <alignment vertical="center" wrapText="1"/>
    </xf>
    <xf numFmtId="189" fontId="0" fillId="26" borderId="10" xfId="54" applyNumberFormat="1" applyFont="1" applyFill="1" applyBorder="1" applyAlignment="1">
      <alignment vertical="center"/>
    </xf>
    <xf numFmtId="0" fontId="19" fillId="28" borderId="10" xfId="0" applyFont="1" applyFill="1" applyBorder="1" applyAlignment="1">
      <alignment vertical="center"/>
    </xf>
    <xf numFmtId="189" fontId="0" fillId="29" borderId="10" xfId="54" applyNumberFormat="1" applyFont="1" applyFill="1" applyBorder="1" applyAlignment="1">
      <alignment vertical="center"/>
    </xf>
    <xf numFmtId="3" fontId="58" fillId="0" borderId="0" xfId="0" applyNumberFormat="1" applyFont="1" applyAlignment="1">
      <alignment/>
    </xf>
    <xf numFmtId="0" fontId="19" fillId="27" borderId="14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20" fillId="16" borderId="36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37" xfId="0" applyFont="1" applyFill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4" fontId="23" fillId="0" borderId="36" xfId="0" applyNumberFormat="1" applyFont="1" applyBorder="1" applyAlignment="1">
      <alignment horizontal="center" vertical="center"/>
    </xf>
    <xf numFmtId="14" fontId="23" fillId="0" borderId="20" xfId="0" applyNumberFormat="1" applyFont="1" applyBorder="1" applyAlignment="1">
      <alignment horizontal="center" vertical="center"/>
    </xf>
    <xf numFmtId="14" fontId="23" fillId="0" borderId="37" xfId="0" applyNumberFormat="1" applyFont="1" applyBorder="1" applyAlignment="1">
      <alignment horizontal="center" vertical="center"/>
    </xf>
    <xf numFmtId="0" fontId="0" fillId="24" borderId="36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37" xfId="0" applyFont="1" applyFill="1" applyBorder="1" applyAlignment="1">
      <alignment horizontal="left" vertical="center" wrapText="1"/>
    </xf>
    <xf numFmtId="3" fontId="0" fillId="24" borderId="41" xfId="0" applyNumberFormat="1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 vertical="center"/>
    </xf>
    <xf numFmtId="3" fontId="0" fillId="24" borderId="29" xfId="0" applyNumberFormat="1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0" fillId="0" borderId="36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24" borderId="1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/>
    </xf>
    <xf numFmtId="189" fontId="20" fillId="0" borderId="36" xfId="0" applyNumberFormat="1" applyFont="1" applyBorder="1" applyAlignment="1">
      <alignment horizontal="center" vertical="center"/>
    </xf>
    <xf numFmtId="189" fontId="20" fillId="0" borderId="20" xfId="0" applyNumberFormat="1" applyFont="1" applyBorder="1" applyAlignment="1">
      <alignment horizontal="center" vertical="center"/>
    </xf>
    <xf numFmtId="189" fontId="20" fillId="0" borderId="37" xfId="0" applyNumberFormat="1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4" applyNumberFormat="1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189" fontId="21" fillId="24" borderId="46" xfId="54" applyNumberFormat="1" applyFont="1" applyFill="1" applyBorder="1" applyAlignment="1">
      <alignment horizontal="center" vertical="center" wrapText="1"/>
    </xf>
    <xf numFmtId="189" fontId="21" fillId="24" borderId="34" xfId="54" applyNumberFormat="1" applyFont="1" applyFill="1" applyBorder="1" applyAlignment="1">
      <alignment horizontal="center" vertical="center" wrapText="1"/>
    </xf>
    <xf numFmtId="189" fontId="20" fillId="24" borderId="27" xfId="54" applyNumberFormat="1" applyFont="1" applyFill="1" applyBorder="1" applyAlignment="1">
      <alignment horizontal="center" vertical="center"/>
    </xf>
    <xf numFmtId="189" fontId="20" fillId="24" borderId="34" xfId="54" applyNumberFormat="1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7" fillId="24" borderId="48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189" fontId="20" fillId="24" borderId="27" xfId="54" applyNumberFormat="1" applyFont="1" applyFill="1" applyBorder="1" applyAlignment="1">
      <alignment horizontal="center" vertical="center" wrapText="1"/>
    </xf>
    <xf numFmtId="189" fontId="20" fillId="24" borderId="34" xfId="54" applyNumberFormat="1" applyFont="1" applyFill="1" applyBorder="1" applyAlignment="1">
      <alignment horizontal="center" vertical="center" wrapText="1"/>
    </xf>
    <xf numFmtId="189" fontId="21" fillId="24" borderId="10" xfId="54" applyNumberFormat="1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/>
    </xf>
    <xf numFmtId="189" fontId="20" fillId="24" borderId="46" xfId="54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/>
    </xf>
    <xf numFmtId="0" fontId="19" fillId="24" borderId="36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50" xfId="0" applyNumberFormat="1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59" fillId="24" borderId="49" xfId="0" applyFont="1" applyFill="1" applyBorder="1" applyAlignment="1">
      <alignment horizontal="left" vertical="center"/>
    </xf>
    <xf numFmtId="0" fontId="59" fillId="24" borderId="44" xfId="0" applyFont="1" applyFill="1" applyBorder="1" applyAlignment="1">
      <alignment horizontal="left" vertical="center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/>
    </xf>
    <xf numFmtId="0" fontId="20" fillId="24" borderId="15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left" vertical="center"/>
    </xf>
    <xf numFmtId="0" fontId="20" fillId="24" borderId="1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37" xfId="0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7" xfId="0" applyFont="1" applyFill="1" applyBorder="1" applyAlignment="1">
      <alignment horizontal="center" vertical="center"/>
    </xf>
    <xf numFmtId="0" fontId="27" fillId="24" borderId="47" xfId="0" applyFont="1" applyFill="1" applyBorder="1" applyAlignment="1">
      <alignment horizontal="right" vertical="center"/>
    </xf>
    <xf numFmtId="0" fontId="27" fillId="24" borderId="39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justify" vertical="center" wrapText="1"/>
    </xf>
    <xf numFmtId="0" fontId="27" fillId="0" borderId="37" xfId="0" applyFont="1" applyFill="1" applyBorder="1" applyAlignment="1">
      <alignment horizontal="justify" vertical="center" wrapText="1"/>
    </xf>
    <xf numFmtId="0" fontId="29" fillId="0" borderId="36" xfId="0" applyFont="1" applyFill="1" applyBorder="1" applyAlignment="1">
      <alignment horizontal="justify" vertical="center" wrapText="1"/>
    </xf>
    <xf numFmtId="0" fontId="29" fillId="0" borderId="37" xfId="0" applyFont="1" applyFill="1" applyBorder="1" applyAlignment="1">
      <alignment horizontal="justify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3" fontId="22" fillId="0" borderId="36" xfId="61" applyNumberFormat="1" applyFont="1" applyFill="1" applyBorder="1" applyAlignment="1">
      <alignment horizontal="left" vertical="center" wrapText="1"/>
      <protection/>
    </xf>
    <xf numFmtId="3" fontId="22" fillId="0" borderId="37" xfId="61" applyNumberFormat="1" applyFont="1" applyFill="1" applyBorder="1" applyAlignment="1">
      <alignment horizontal="left" vertical="center" wrapText="1"/>
      <protection/>
    </xf>
    <xf numFmtId="0" fontId="27" fillId="0" borderId="36" xfId="0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0" fillId="25" borderId="27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0" fontId="20" fillId="0" borderId="10" xfId="64" applyNumberFormat="1" applyFont="1" applyBorder="1" applyAlignment="1">
      <alignment horizontal="center" vertical="center" wrapText="1"/>
    </xf>
    <xf numFmtId="192" fontId="27" fillId="4" borderId="36" xfId="64" applyNumberFormat="1" applyFont="1" applyFill="1" applyBorder="1" applyAlignment="1">
      <alignment horizontal="center" vertical="center"/>
    </xf>
    <xf numFmtId="9" fontId="27" fillId="4" borderId="37" xfId="64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9" fontId="20" fillId="25" borderId="10" xfId="64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25" borderId="36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>
      <alignment horizontal="justify" vertical="center" wrapText="1"/>
    </xf>
    <xf numFmtId="0" fontId="0" fillId="25" borderId="37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4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9" fontId="20" fillId="0" borderId="36" xfId="64" applyFont="1" applyBorder="1" applyAlignment="1">
      <alignment horizontal="center" vertical="center" wrapText="1"/>
    </xf>
    <xf numFmtId="9" fontId="20" fillId="0" borderId="37" xfId="64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25" borderId="36" xfId="0" applyFont="1" applyFill="1" applyBorder="1" applyAlignment="1">
      <alignment horizontal="left" vertical="center" wrapText="1"/>
    </xf>
    <xf numFmtId="0" fontId="0" fillId="25" borderId="20" xfId="0" applyFont="1" applyFill="1" applyBorder="1" applyAlignment="1">
      <alignment horizontal="left" vertical="center" wrapText="1"/>
    </xf>
    <xf numFmtId="0" fontId="0" fillId="25" borderId="37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" fontId="0" fillId="0" borderId="36" xfId="64" applyNumberFormat="1" applyFont="1" applyFill="1" applyBorder="1" applyAlignment="1">
      <alignment horizontal="center" vertical="center" wrapText="1"/>
    </xf>
    <xf numFmtId="1" fontId="0" fillId="0" borderId="37" xfId="64" applyNumberFormat="1" applyFont="1" applyFill="1" applyBorder="1" applyAlignment="1">
      <alignment horizontal="center" vertical="center" wrapText="1"/>
    </xf>
    <xf numFmtId="9" fontId="20" fillId="0" borderId="10" xfId="64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3-SISTEMA DESARROLLO ADMINISTRATIVO-POA 2008-1" xfId="51"/>
    <cellStyle name="Millares_3-SISTEMA DESARROLLO ADMINISTRATIVO-POA 2008-1" xfId="52"/>
    <cellStyle name="Millares_Copia de MATRICES OPERATIVAS PROYECTOS PAT 07-09-AJUSTADAS-2008" xfId="53"/>
    <cellStyle name="Millares_FORMATO POA" xfId="54"/>
    <cellStyle name="Millares_Libro2" xfId="55"/>
    <cellStyle name="Currency" xfId="56"/>
    <cellStyle name="Currency [0]" xfId="57"/>
    <cellStyle name="Moneda 2 2" xfId="58"/>
    <cellStyle name="Neutral" xfId="59"/>
    <cellStyle name="Normal 11" xfId="60"/>
    <cellStyle name="Normal 3" xfId="61"/>
    <cellStyle name="Normal 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="90" zoomScaleNormal="90" zoomScaleSheetLayoutView="70" zoomScalePageLayoutView="0" workbookViewId="0" topLeftCell="L7">
      <selection activeCell="P18" sqref="P18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5" width="11.28125" style="1" customWidth="1"/>
    <col min="6" max="6" width="30.28125" style="1" customWidth="1"/>
    <col min="7" max="7" width="25.28125" style="4" customWidth="1"/>
    <col min="8" max="8" width="36.8515625" style="1" customWidth="1"/>
    <col min="9" max="10" width="19.8515625" style="1" customWidth="1"/>
    <col min="11" max="11" width="40.28125" style="1" bestFit="1" customWidth="1"/>
    <col min="12" max="12" width="18.140625" style="1" customWidth="1"/>
    <col min="13" max="16" width="19.421875" style="1" customWidth="1"/>
    <col min="17" max="17" width="19.421875" style="1" hidden="1" customWidth="1"/>
    <col min="18" max="18" width="15.00390625" style="1" customWidth="1"/>
    <col min="19" max="19" width="11.421875" style="1" hidden="1" customWidth="1"/>
    <col min="20" max="16384" width="11.421875" style="1" customWidth="1"/>
  </cols>
  <sheetData>
    <row r="1" spans="1:18" ht="31.5" customHeight="1">
      <c r="A1" s="265"/>
      <c r="B1" s="265"/>
      <c r="C1" s="237" t="s">
        <v>49</v>
      </c>
      <c r="D1" s="238"/>
      <c r="E1" s="238"/>
      <c r="F1" s="238"/>
      <c r="G1" s="238"/>
      <c r="H1" s="238"/>
      <c r="I1" s="238"/>
      <c r="J1" s="239"/>
      <c r="K1" s="244" t="s">
        <v>94</v>
      </c>
      <c r="L1" s="244"/>
      <c r="M1" s="244"/>
      <c r="N1" s="244"/>
      <c r="O1" s="244"/>
      <c r="P1" s="244"/>
      <c r="Q1" s="107"/>
      <c r="R1" s="107"/>
    </row>
    <row r="2" spans="1:18" ht="19.5" customHeight="1">
      <c r="A2" s="265"/>
      <c r="B2" s="265"/>
      <c r="C2" s="240"/>
      <c r="D2" s="241"/>
      <c r="E2" s="241"/>
      <c r="F2" s="241"/>
      <c r="G2" s="241"/>
      <c r="H2" s="241"/>
      <c r="I2" s="241"/>
      <c r="J2" s="242"/>
      <c r="K2" s="220" t="s">
        <v>52</v>
      </c>
      <c r="L2" s="220"/>
      <c r="M2" s="220"/>
      <c r="N2" s="220"/>
      <c r="O2" s="220"/>
      <c r="P2" s="220"/>
      <c r="Q2" s="42"/>
      <c r="R2" s="42"/>
    </row>
    <row r="3" spans="1:18" ht="19.5" customHeight="1">
      <c r="A3" s="265"/>
      <c r="B3" s="265"/>
      <c r="C3" s="237" t="s">
        <v>50</v>
      </c>
      <c r="D3" s="238"/>
      <c r="E3" s="238"/>
      <c r="F3" s="238"/>
      <c r="G3" s="238"/>
      <c r="H3" s="238"/>
      <c r="I3" s="238"/>
      <c r="J3" s="239"/>
      <c r="K3" s="220" t="s">
        <v>53</v>
      </c>
      <c r="L3" s="220"/>
      <c r="M3" s="220"/>
      <c r="N3" s="220" t="s">
        <v>66</v>
      </c>
      <c r="O3" s="220"/>
      <c r="P3" s="220"/>
      <c r="Q3" s="42"/>
      <c r="R3" s="42"/>
    </row>
    <row r="4" spans="1:18" ht="24.75" customHeight="1">
      <c r="A4" s="265"/>
      <c r="B4" s="265"/>
      <c r="C4" s="240"/>
      <c r="D4" s="241"/>
      <c r="E4" s="241"/>
      <c r="F4" s="241"/>
      <c r="G4" s="241"/>
      <c r="H4" s="241"/>
      <c r="I4" s="241"/>
      <c r="J4" s="242"/>
      <c r="K4" s="254" t="s">
        <v>175</v>
      </c>
      <c r="L4" s="255"/>
      <c r="M4" s="256"/>
      <c r="N4" s="245" t="s">
        <v>176</v>
      </c>
      <c r="O4" s="246"/>
      <c r="P4" s="247"/>
      <c r="Q4" s="108"/>
      <c r="R4" s="108"/>
    </row>
    <row r="5" spans="1:18" ht="31.5" customHeight="1">
      <c r="A5" s="264" t="s">
        <v>100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109"/>
      <c r="R5" s="109"/>
    </row>
    <row r="6" spans="1:19" ht="30.75" customHeight="1">
      <c r="A6" s="234" t="s">
        <v>3</v>
      </c>
      <c r="B6" s="235"/>
      <c r="C6" s="236"/>
      <c r="D6" s="231" t="s">
        <v>112</v>
      </c>
      <c r="E6" s="232"/>
      <c r="F6" s="232"/>
      <c r="G6" s="233"/>
      <c r="H6" s="169" t="s">
        <v>0</v>
      </c>
      <c r="I6" s="169" t="s">
        <v>1</v>
      </c>
      <c r="J6" s="40"/>
      <c r="K6" s="40"/>
      <c r="L6" s="40"/>
      <c r="M6" s="40"/>
      <c r="N6" s="104"/>
      <c r="O6" s="104"/>
      <c r="P6" s="118"/>
      <c r="Q6" s="104"/>
      <c r="R6" s="104"/>
      <c r="S6" s="5"/>
    </row>
    <row r="7" spans="1:19" ht="34.5" customHeight="1">
      <c r="A7" s="234" t="s">
        <v>60</v>
      </c>
      <c r="B7" s="235"/>
      <c r="C7" s="236"/>
      <c r="D7" s="231" t="s">
        <v>113</v>
      </c>
      <c r="E7" s="232"/>
      <c r="F7" s="232"/>
      <c r="G7" s="233"/>
      <c r="H7" s="39" t="s">
        <v>205</v>
      </c>
      <c r="I7" s="201">
        <v>634175957</v>
      </c>
      <c r="J7" s="40"/>
      <c r="K7" s="40"/>
      <c r="L7" s="40"/>
      <c r="M7" s="40"/>
      <c r="N7" s="38"/>
      <c r="O7" s="38"/>
      <c r="P7" s="119"/>
      <c r="Q7" s="38"/>
      <c r="R7" s="38"/>
      <c r="S7" s="163" t="s">
        <v>152</v>
      </c>
    </row>
    <row r="8" spans="1:19" ht="34.5" customHeight="1">
      <c r="A8" s="234" t="s">
        <v>106</v>
      </c>
      <c r="B8" s="235"/>
      <c r="C8" s="236"/>
      <c r="D8" s="231" t="s">
        <v>114</v>
      </c>
      <c r="E8" s="232"/>
      <c r="F8" s="232"/>
      <c r="G8" s="233"/>
      <c r="H8" s="32" t="s">
        <v>206</v>
      </c>
      <c r="I8" s="170">
        <v>22000000</v>
      </c>
      <c r="J8" s="40"/>
      <c r="K8" s="40"/>
      <c r="L8" s="40"/>
      <c r="M8" s="40"/>
      <c r="N8" s="38"/>
      <c r="O8" s="38"/>
      <c r="P8" s="119"/>
      <c r="Q8" s="38"/>
      <c r="R8" s="38"/>
      <c r="S8" s="163" t="s">
        <v>161</v>
      </c>
    </row>
    <row r="9" spans="1:19" ht="33" customHeight="1">
      <c r="A9" s="234" t="s">
        <v>2</v>
      </c>
      <c r="B9" s="235"/>
      <c r="C9" s="236"/>
      <c r="D9" s="231" t="s">
        <v>116</v>
      </c>
      <c r="E9" s="232"/>
      <c r="F9" s="232"/>
      <c r="G9" s="233"/>
      <c r="H9" s="32" t="s">
        <v>92</v>
      </c>
      <c r="I9" s="170">
        <v>30000000</v>
      </c>
      <c r="J9" s="199"/>
      <c r="K9" s="40"/>
      <c r="L9" s="40"/>
      <c r="M9" s="40"/>
      <c r="N9" s="38"/>
      <c r="O9" s="38"/>
      <c r="P9" s="119"/>
      <c r="Q9" s="38"/>
      <c r="R9" s="38"/>
      <c r="S9" s="163" t="s">
        <v>160</v>
      </c>
    </row>
    <row r="10" spans="1:19" ht="39.75" customHeight="1">
      <c r="A10" s="234" t="s">
        <v>61</v>
      </c>
      <c r="B10" s="235"/>
      <c r="C10" s="236"/>
      <c r="D10" s="280" t="s">
        <v>203</v>
      </c>
      <c r="E10" s="280"/>
      <c r="F10" s="280"/>
      <c r="G10" s="280"/>
      <c r="H10" s="32" t="s">
        <v>93</v>
      </c>
      <c r="I10" s="170" t="s">
        <v>4</v>
      </c>
      <c r="J10" s="40"/>
      <c r="K10" s="40"/>
      <c r="L10" s="40"/>
      <c r="M10" s="40"/>
      <c r="N10" s="38"/>
      <c r="O10" s="38"/>
      <c r="P10" s="119"/>
      <c r="Q10" s="38"/>
      <c r="R10" s="38"/>
      <c r="S10" s="163" t="s">
        <v>166</v>
      </c>
    </row>
    <row r="11" spans="1:19" ht="22.5" customHeight="1">
      <c r="A11" s="120"/>
      <c r="B11" s="120"/>
      <c r="C11" s="120"/>
      <c r="D11" s="121"/>
      <c r="E11" s="121"/>
      <c r="F11" s="121"/>
      <c r="G11" s="121"/>
      <c r="H11" s="171" t="s">
        <v>9</v>
      </c>
      <c r="I11" s="172">
        <f>SUM(I7:I10)</f>
        <v>686175957</v>
      </c>
      <c r="J11" s="251"/>
      <c r="K11" s="252"/>
      <c r="L11" s="252"/>
      <c r="M11" s="252"/>
      <c r="N11" s="252"/>
      <c r="O11" s="252"/>
      <c r="P11" s="253"/>
      <c r="Q11" s="38"/>
      <c r="R11" s="38"/>
      <c r="S11" s="163" t="s">
        <v>153</v>
      </c>
    </row>
    <row r="12" spans="1:19" ht="35.25" customHeight="1">
      <c r="A12" s="260" t="s">
        <v>5</v>
      </c>
      <c r="B12" s="279" t="s">
        <v>107</v>
      </c>
      <c r="C12" s="279"/>
      <c r="D12" s="279"/>
      <c r="E12" s="230" t="s">
        <v>5</v>
      </c>
      <c r="F12" s="276" t="s">
        <v>108</v>
      </c>
      <c r="G12" s="227" t="s">
        <v>6</v>
      </c>
      <c r="H12" s="230" t="s">
        <v>171</v>
      </c>
      <c r="I12" s="230"/>
      <c r="J12" s="227" t="s">
        <v>7</v>
      </c>
      <c r="K12" s="227"/>
      <c r="L12" s="226" t="s">
        <v>95</v>
      </c>
      <c r="M12" s="226"/>
      <c r="N12" s="226"/>
      <c r="O12" s="226"/>
      <c r="P12" s="226"/>
      <c r="Q12" s="114"/>
      <c r="R12" s="110"/>
      <c r="S12" s="163" t="s">
        <v>217</v>
      </c>
    </row>
    <row r="13" spans="1:19" ht="39.75" customHeight="1">
      <c r="A13" s="260"/>
      <c r="B13" s="279"/>
      <c r="C13" s="279"/>
      <c r="D13" s="279"/>
      <c r="E13" s="230"/>
      <c r="F13" s="277"/>
      <c r="G13" s="227"/>
      <c r="H13" s="106" t="s">
        <v>8</v>
      </c>
      <c r="I13" s="116" t="s">
        <v>62</v>
      </c>
      <c r="J13" s="106" t="s">
        <v>8</v>
      </c>
      <c r="K13" s="116" t="s">
        <v>62</v>
      </c>
      <c r="L13" s="115" t="s">
        <v>161</v>
      </c>
      <c r="M13" s="115" t="s">
        <v>208</v>
      </c>
      <c r="N13" s="115" t="s">
        <v>214</v>
      </c>
      <c r="O13" s="115" t="s">
        <v>217</v>
      </c>
      <c r="P13" s="115"/>
      <c r="Q13" s="105"/>
      <c r="R13" s="105"/>
      <c r="S13" s="163" t="s">
        <v>208</v>
      </c>
    </row>
    <row r="14" spans="1:19" s="5" customFormat="1" ht="102" customHeight="1">
      <c r="A14" s="196">
        <v>1</v>
      </c>
      <c r="B14" s="268" t="s">
        <v>157</v>
      </c>
      <c r="C14" s="269"/>
      <c r="D14" s="270"/>
      <c r="E14" s="117">
        <v>1</v>
      </c>
      <c r="F14" s="176" t="s">
        <v>204</v>
      </c>
      <c r="G14" s="179" t="s">
        <v>158</v>
      </c>
      <c r="H14" s="177" t="s">
        <v>178</v>
      </c>
      <c r="I14" s="180">
        <v>0.1</v>
      </c>
      <c r="J14" s="197" t="s">
        <v>197</v>
      </c>
      <c r="K14" s="197" t="s">
        <v>159</v>
      </c>
      <c r="L14" s="179">
        <v>260245000</v>
      </c>
      <c r="M14" s="179">
        <v>308930957</v>
      </c>
      <c r="N14" s="212"/>
      <c r="O14" s="179"/>
      <c r="P14" s="195"/>
      <c r="Q14" s="198" t="s">
        <v>165</v>
      </c>
      <c r="R14" s="111"/>
      <c r="S14" s="164" t="s">
        <v>214</v>
      </c>
    </row>
    <row r="15" spans="1:19" s="5" customFormat="1" ht="71.25" customHeight="1">
      <c r="A15" s="178">
        <v>4</v>
      </c>
      <c r="B15" s="261" t="s">
        <v>167</v>
      </c>
      <c r="C15" s="262"/>
      <c r="D15" s="263"/>
      <c r="E15" s="117">
        <v>2</v>
      </c>
      <c r="F15" s="176" t="s">
        <v>179</v>
      </c>
      <c r="G15" s="183" t="s">
        <v>177</v>
      </c>
      <c r="H15" s="177" t="s">
        <v>199</v>
      </c>
      <c r="I15" s="182">
        <v>0.5</v>
      </c>
      <c r="J15" s="184" t="s">
        <v>198</v>
      </c>
      <c r="K15" s="184" t="s">
        <v>168</v>
      </c>
      <c r="L15" s="179"/>
      <c r="M15" s="179">
        <f>65000000+22000000</f>
        <v>87000000</v>
      </c>
      <c r="N15" s="179">
        <v>22732692</v>
      </c>
      <c r="O15" s="179">
        <v>7267308</v>
      </c>
      <c r="P15" s="181"/>
      <c r="Q15" s="190" t="s">
        <v>164</v>
      </c>
      <c r="R15" s="112"/>
      <c r="S15" s="164"/>
    </row>
    <row r="16" spans="1:19" s="5" customFormat="1" ht="23.25" customHeight="1">
      <c r="A16" s="257" t="s">
        <v>109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9"/>
      <c r="L16" s="173">
        <f>L14+L15</f>
        <v>260245000</v>
      </c>
      <c r="M16" s="173">
        <f>M14+M15</f>
        <v>395930957</v>
      </c>
      <c r="N16" s="173">
        <f>N14+N15</f>
        <v>22732692</v>
      </c>
      <c r="O16" s="173">
        <f>O14+O15</f>
        <v>7267308</v>
      </c>
      <c r="P16" s="173">
        <f>P14+P15</f>
        <v>0</v>
      </c>
      <c r="Q16" s="1"/>
      <c r="R16" s="1"/>
      <c r="S16" s="162"/>
    </row>
    <row r="17" spans="1:19" s="5" customFormat="1" ht="23.25" customHeight="1">
      <c r="A17" s="257" t="s">
        <v>90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9"/>
      <c r="L17" s="273">
        <f>L16+M16+N16+P16+O16</f>
        <v>686175957</v>
      </c>
      <c r="M17" s="274"/>
      <c r="N17" s="274"/>
      <c r="O17" s="274"/>
      <c r="P17" s="275"/>
      <c r="Q17" s="1"/>
      <c r="R17" s="1"/>
      <c r="S17" s="162"/>
    </row>
    <row r="18" spans="1:19" s="5" customFormat="1" ht="23.25" customHeight="1">
      <c r="A18" s="221" t="s">
        <v>86</v>
      </c>
      <c r="B18" s="222"/>
      <c r="C18" s="221" t="s">
        <v>64</v>
      </c>
      <c r="D18" s="278"/>
      <c r="E18" s="278"/>
      <c r="F18" s="278"/>
      <c r="G18" s="278"/>
      <c r="H18" s="222"/>
      <c r="I18" s="126" t="s">
        <v>13</v>
      </c>
      <c r="J18" s="124"/>
      <c r="L18" s="37"/>
      <c r="M18" s="1"/>
      <c r="N18" s="1"/>
      <c r="O18" s="1"/>
      <c r="P18" s="1"/>
      <c r="Q18" s="1"/>
      <c r="R18" s="1"/>
      <c r="S18" s="162"/>
    </row>
    <row r="19" spans="1:19" s="5" customFormat="1" ht="64.5" customHeight="1">
      <c r="A19" s="221">
        <v>0</v>
      </c>
      <c r="B19" s="222"/>
      <c r="C19" s="248" t="s">
        <v>196</v>
      </c>
      <c r="D19" s="249"/>
      <c r="E19" s="249"/>
      <c r="F19" s="249"/>
      <c r="G19" s="249"/>
      <c r="H19" s="250"/>
      <c r="I19" s="166">
        <v>43080</v>
      </c>
      <c r="J19" s="125"/>
      <c r="K19" s="36"/>
      <c r="L19" s="37"/>
      <c r="M19" s="1"/>
      <c r="N19" s="1"/>
      <c r="O19" s="1"/>
      <c r="P19" s="1"/>
      <c r="Q19" s="1"/>
      <c r="R19" s="1"/>
      <c r="S19" s="162"/>
    </row>
    <row r="20" spans="1:19" s="5" customFormat="1" ht="64.5" customHeight="1">
      <c r="A20" s="221">
        <v>1</v>
      </c>
      <c r="B20" s="222"/>
      <c r="C20" s="223" t="s">
        <v>209</v>
      </c>
      <c r="D20" s="224"/>
      <c r="E20" s="224"/>
      <c r="F20" s="224"/>
      <c r="G20" s="224"/>
      <c r="H20" s="225"/>
      <c r="I20" s="166">
        <v>43236</v>
      </c>
      <c r="J20" s="125"/>
      <c r="K20" s="36"/>
      <c r="L20" s="37"/>
      <c r="M20" s="1"/>
      <c r="N20" s="1"/>
      <c r="O20" s="1"/>
      <c r="P20" s="1"/>
      <c r="Q20" s="1"/>
      <c r="R20" s="1"/>
      <c r="S20" s="162"/>
    </row>
    <row r="21" spans="1:19" s="5" customFormat="1" ht="64.5" customHeight="1">
      <c r="A21" s="221">
        <v>2</v>
      </c>
      <c r="B21" s="222"/>
      <c r="C21" s="223" t="s">
        <v>212</v>
      </c>
      <c r="D21" s="224"/>
      <c r="E21" s="224"/>
      <c r="F21" s="224"/>
      <c r="G21" s="224"/>
      <c r="H21" s="225"/>
      <c r="I21" s="166">
        <v>43335</v>
      </c>
      <c r="J21" s="125"/>
      <c r="K21" s="36"/>
      <c r="L21" s="37"/>
      <c r="M21" s="1"/>
      <c r="N21" s="1"/>
      <c r="O21" s="1"/>
      <c r="P21" s="1"/>
      <c r="Q21" s="1"/>
      <c r="R21" s="1"/>
      <c r="S21" s="162"/>
    </row>
    <row r="22" spans="1:19" s="5" customFormat="1" ht="64.5" customHeight="1">
      <c r="A22" s="230">
        <v>3</v>
      </c>
      <c r="B22" s="230"/>
      <c r="C22" s="271" t="s">
        <v>213</v>
      </c>
      <c r="D22" s="271"/>
      <c r="E22" s="271"/>
      <c r="F22" s="271"/>
      <c r="G22" s="271"/>
      <c r="H22" s="271"/>
      <c r="I22" s="166">
        <v>43353</v>
      </c>
      <c r="J22" s="125"/>
      <c r="K22" s="36"/>
      <c r="L22" s="37"/>
      <c r="M22" s="1"/>
      <c r="N22" s="1"/>
      <c r="O22" s="1"/>
      <c r="P22" s="1"/>
      <c r="Q22" s="1"/>
      <c r="R22" s="1"/>
      <c r="S22" s="162"/>
    </row>
    <row r="23" spans="1:18" s="5" customFormat="1" ht="17.25" customHeight="1">
      <c r="A23" s="1"/>
      <c r="B23" s="36"/>
      <c r="C23" s="36"/>
      <c r="D23" s="41"/>
      <c r="E23" s="41"/>
      <c r="F23" s="41"/>
      <c r="G23" s="41"/>
      <c r="H23" s="41"/>
      <c r="I23" s="41"/>
      <c r="J23" s="41"/>
      <c r="K23" s="36"/>
      <c r="L23" s="37"/>
      <c r="M23" s="1"/>
      <c r="N23" s="1"/>
      <c r="O23" s="1"/>
      <c r="P23" s="1"/>
      <c r="Q23" s="1"/>
      <c r="R23" s="1"/>
    </row>
    <row r="24" spans="1:18" s="5" customFormat="1" ht="21.75" customHeight="1">
      <c r="A24" s="1"/>
      <c r="B24" s="33"/>
      <c r="C24" s="266" t="s">
        <v>10</v>
      </c>
      <c r="D24" s="267"/>
      <c r="E24" s="267"/>
      <c r="F24" s="267"/>
      <c r="G24" s="243" t="s">
        <v>87</v>
      </c>
      <c r="H24" s="243"/>
      <c r="I24" s="243"/>
      <c r="J24" s="122"/>
      <c r="K24" s="122"/>
      <c r="L24" s="122"/>
      <c r="M24" s="122"/>
      <c r="N24" s="113"/>
      <c r="O24" s="113"/>
      <c r="P24" s="113"/>
      <c r="Q24" s="113"/>
      <c r="R24" s="113"/>
    </row>
    <row r="25" spans="1:19" ht="29.25" customHeight="1">
      <c r="A25" s="228" t="s">
        <v>11</v>
      </c>
      <c r="B25" s="229"/>
      <c r="C25" s="266" t="s">
        <v>163</v>
      </c>
      <c r="D25" s="267"/>
      <c r="E25" s="267"/>
      <c r="F25" s="267"/>
      <c r="G25" s="243" t="s">
        <v>154</v>
      </c>
      <c r="H25" s="243"/>
      <c r="I25" s="243"/>
      <c r="J25" s="123"/>
      <c r="K25" s="123"/>
      <c r="L25" s="123"/>
      <c r="M25" s="123"/>
      <c r="N25" s="42"/>
      <c r="O25" s="42"/>
      <c r="P25" s="42"/>
      <c r="Q25" s="42"/>
      <c r="R25" s="42"/>
      <c r="S25" s="42"/>
    </row>
    <row r="26" spans="1:19" ht="29.25" customHeight="1">
      <c r="A26" s="228" t="s">
        <v>12</v>
      </c>
      <c r="B26" s="229"/>
      <c r="C26" s="266" t="s">
        <v>155</v>
      </c>
      <c r="D26" s="267"/>
      <c r="E26" s="267"/>
      <c r="F26" s="267"/>
      <c r="G26" s="243" t="s">
        <v>156</v>
      </c>
      <c r="H26" s="243"/>
      <c r="I26" s="243"/>
      <c r="J26" s="123"/>
      <c r="K26" s="123"/>
      <c r="L26" s="123"/>
      <c r="M26" s="123"/>
      <c r="N26" s="42"/>
      <c r="O26" s="42"/>
      <c r="P26" s="42"/>
      <c r="Q26" s="42"/>
      <c r="R26" s="42"/>
      <c r="S26" s="42"/>
    </row>
    <row r="27" spans="1:19" ht="29.25" customHeight="1">
      <c r="A27" s="254" t="s">
        <v>73</v>
      </c>
      <c r="B27" s="256"/>
      <c r="C27" s="266"/>
      <c r="D27" s="267"/>
      <c r="E27" s="267"/>
      <c r="F27" s="267"/>
      <c r="G27" s="243"/>
      <c r="H27" s="243"/>
      <c r="I27" s="243"/>
      <c r="J27" s="123"/>
      <c r="K27" s="123"/>
      <c r="L27" s="123"/>
      <c r="M27" s="123"/>
      <c r="N27" s="42"/>
      <c r="O27" s="42"/>
      <c r="P27" s="42"/>
      <c r="Q27" s="42"/>
      <c r="R27" s="42"/>
      <c r="S27" s="42"/>
    </row>
    <row r="28" spans="1:19" ht="29.25" customHeight="1">
      <c r="A28" s="228" t="s">
        <v>13</v>
      </c>
      <c r="B28" s="229"/>
      <c r="C28" s="245">
        <v>43353</v>
      </c>
      <c r="D28" s="255"/>
      <c r="E28" s="255"/>
      <c r="F28" s="255"/>
      <c r="G28" s="272">
        <f>C28</f>
        <v>43353</v>
      </c>
      <c r="H28" s="220"/>
      <c r="I28" s="220"/>
      <c r="J28" s="123"/>
      <c r="K28" s="123"/>
      <c r="L28" s="123"/>
      <c r="M28" s="123"/>
      <c r="N28" s="42"/>
      <c r="O28" s="42"/>
      <c r="P28" s="42"/>
      <c r="Q28" s="42"/>
      <c r="R28" s="42"/>
      <c r="S28" s="42"/>
    </row>
  </sheetData>
  <sheetProtection/>
  <mergeCells count="58">
    <mergeCell ref="L17:P17"/>
    <mergeCell ref="A10:C10"/>
    <mergeCell ref="F12:F13"/>
    <mergeCell ref="A20:B20"/>
    <mergeCell ref="C20:H20"/>
    <mergeCell ref="C18:H18"/>
    <mergeCell ref="E12:E13"/>
    <mergeCell ref="B12:D13"/>
    <mergeCell ref="D10:G10"/>
    <mergeCell ref="A19:B19"/>
    <mergeCell ref="A6:C6"/>
    <mergeCell ref="A8:C8"/>
    <mergeCell ref="A25:B25"/>
    <mergeCell ref="C25:F25"/>
    <mergeCell ref="C28:F28"/>
    <mergeCell ref="G28:I28"/>
    <mergeCell ref="G24:I24"/>
    <mergeCell ref="A27:B27"/>
    <mergeCell ref="A28:B28"/>
    <mergeCell ref="C27:F27"/>
    <mergeCell ref="G27:I27"/>
    <mergeCell ref="G26:I26"/>
    <mergeCell ref="C26:F26"/>
    <mergeCell ref="C24:F24"/>
    <mergeCell ref="B14:D14"/>
    <mergeCell ref="A17:K17"/>
    <mergeCell ref="C22:H22"/>
    <mergeCell ref="A22:B22"/>
    <mergeCell ref="K4:M4"/>
    <mergeCell ref="A16:K16"/>
    <mergeCell ref="A12:A13"/>
    <mergeCell ref="A7:C7"/>
    <mergeCell ref="D6:G6"/>
    <mergeCell ref="D8:G8"/>
    <mergeCell ref="D7:G7"/>
    <mergeCell ref="B15:D15"/>
    <mergeCell ref="A5:P5"/>
    <mergeCell ref="A1:B4"/>
    <mergeCell ref="C3:J4"/>
    <mergeCell ref="G25:I25"/>
    <mergeCell ref="K1:P1"/>
    <mergeCell ref="N3:P3"/>
    <mergeCell ref="N4:P4"/>
    <mergeCell ref="A18:B18"/>
    <mergeCell ref="C19:H19"/>
    <mergeCell ref="J11:P11"/>
    <mergeCell ref="K2:P2"/>
    <mergeCell ref="C1:J2"/>
    <mergeCell ref="K3:M3"/>
    <mergeCell ref="A21:B21"/>
    <mergeCell ref="C21:H21"/>
    <mergeCell ref="L12:P12"/>
    <mergeCell ref="J12:K12"/>
    <mergeCell ref="A26:B26"/>
    <mergeCell ref="H12:I12"/>
    <mergeCell ref="G12:G13"/>
    <mergeCell ref="D9:G9"/>
    <mergeCell ref="A9:C9"/>
  </mergeCells>
  <dataValidations count="1">
    <dataValidation type="list" allowBlank="1" showInputMessage="1" showErrorMessage="1" sqref="S16 L13:P13">
      <formula1>$S$7:$S$15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43" r:id="rId4"/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6"/>
  <sheetViews>
    <sheetView zoomScaleSheetLayoutView="100" zoomScalePageLayoutView="0" workbookViewId="0" topLeftCell="A68">
      <selection activeCell="F79" sqref="F79"/>
    </sheetView>
  </sheetViews>
  <sheetFormatPr defaultColWidth="11.421875" defaultRowHeight="12.75"/>
  <cols>
    <col min="1" max="1" width="34.28125" style="1" customWidth="1"/>
    <col min="2" max="2" width="17.00390625" style="1" customWidth="1"/>
    <col min="3" max="3" width="13.7109375" style="12" customWidth="1"/>
    <col min="4" max="4" width="14.421875" style="13" customWidth="1"/>
    <col min="5" max="5" width="15.28125" style="14" customWidth="1"/>
    <col min="6" max="6" width="17.7109375" style="13" customWidth="1"/>
    <col min="7" max="7" width="14.140625" style="6" customWidth="1"/>
    <col min="8" max="8" width="14.421875" style="6" customWidth="1"/>
    <col min="9" max="9" width="6.7109375" style="6" customWidth="1"/>
    <col min="10" max="17" width="5.7109375" style="6" customWidth="1"/>
    <col min="18" max="18" width="6.28125" style="6" customWidth="1"/>
    <col min="19" max="28" width="11.421875" style="1" hidden="1" customWidth="1"/>
    <col min="29" max="29" width="15.28125" style="1" customWidth="1"/>
    <col min="30" max="16384" width="11.421875" style="1" customWidth="1"/>
  </cols>
  <sheetData>
    <row r="1" spans="1:18" ht="34.5" customHeight="1">
      <c r="A1" s="330"/>
      <c r="B1" s="358" t="s">
        <v>14</v>
      </c>
      <c r="C1" s="359"/>
      <c r="D1" s="359"/>
      <c r="E1" s="359"/>
      <c r="F1" s="359"/>
      <c r="G1" s="359"/>
      <c r="H1" s="359"/>
      <c r="I1" s="359"/>
      <c r="J1" s="359"/>
      <c r="K1" s="343" t="s">
        <v>65</v>
      </c>
      <c r="L1" s="344"/>
      <c r="M1" s="344"/>
      <c r="N1" s="344"/>
      <c r="O1" s="344"/>
      <c r="P1" s="344"/>
      <c r="Q1" s="344"/>
      <c r="R1" s="345"/>
    </row>
    <row r="2" spans="1:18" ht="25.5" customHeight="1">
      <c r="A2" s="331"/>
      <c r="B2" s="360"/>
      <c r="C2" s="361"/>
      <c r="D2" s="361"/>
      <c r="E2" s="361"/>
      <c r="F2" s="361"/>
      <c r="G2" s="361"/>
      <c r="H2" s="361"/>
      <c r="I2" s="361"/>
      <c r="J2" s="361"/>
      <c r="K2" s="346" t="s">
        <v>52</v>
      </c>
      <c r="L2" s="347"/>
      <c r="M2" s="347"/>
      <c r="N2" s="347"/>
      <c r="O2" s="347"/>
      <c r="P2" s="347"/>
      <c r="Q2" s="347"/>
      <c r="R2" s="348"/>
    </row>
    <row r="3" spans="1:18" ht="33" customHeight="1">
      <c r="A3" s="331"/>
      <c r="B3" s="362" t="s">
        <v>50</v>
      </c>
      <c r="C3" s="363"/>
      <c r="D3" s="363"/>
      <c r="E3" s="363"/>
      <c r="F3" s="363"/>
      <c r="G3" s="363"/>
      <c r="H3" s="363"/>
      <c r="I3" s="363"/>
      <c r="J3" s="364"/>
      <c r="K3" s="349" t="s">
        <v>53</v>
      </c>
      <c r="L3" s="349"/>
      <c r="M3" s="349"/>
      <c r="N3" s="349"/>
      <c r="O3" s="350" t="s">
        <v>67</v>
      </c>
      <c r="P3" s="350"/>
      <c r="Q3" s="350"/>
      <c r="R3" s="351"/>
    </row>
    <row r="4" spans="1:18" ht="21.75" customHeight="1" thickBot="1">
      <c r="A4" s="331"/>
      <c r="B4" s="365"/>
      <c r="C4" s="366"/>
      <c r="D4" s="366"/>
      <c r="E4" s="366"/>
      <c r="F4" s="366"/>
      <c r="G4" s="366"/>
      <c r="H4" s="366"/>
      <c r="I4" s="366"/>
      <c r="J4" s="367"/>
      <c r="K4" s="324" t="str">
        <f>+'POA H.A.'!K4</f>
        <v>Versión 0</v>
      </c>
      <c r="L4" s="325"/>
      <c r="M4" s="325"/>
      <c r="N4" s="326"/>
      <c r="O4" s="327" t="str">
        <f>+'POA H.A.'!N4</f>
        <v>21/09/217</v>
      </c>
      <c r="P4" s="328"/>
      <c r="Q4" s="328"/>
      <c r="R4" s="329"/>
    </row>
    <row r="5" spans="1:18" ht="12.75" customHeight="1">
      <c r="A5" s="352" t="s">
        <v>54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4"/>
    </row>
    <row r="6" spans="1:18" ht="12.75" customHeight="1" thickBot="1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7"/>
    </row>
    <row r="7" spans="1:18" ht="18" customHeight="1">
      <c r="A7" s="313" t="s">
        <v>172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</row>
    <row r="8" spans="1:18" ht="13.5" thickBot="1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</row>
    <row r="9" spans="1:18" s="46" customFormat="1" ht="18" customHeight="1">
      <c r="A9" s="338" t="s">
        <v>88</v>
      </c>
      <c r="B9" s="339"/>
      <c r="C9" s="339"/>
      <c r="D9" s="339"/>
      <c r="E9" s="339"/>
      <c r="F9" s="339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12.75" customHeight="1">
      <c r="A10" s="332" t="s">
        <v>85</v>
      </c>
      <c r="B10" s="333"/>
      <c r="C10" s="283" t="s">
        <v>84</v>
      </c>
      <c r="D10" s="283" t="s">
        <v>81</v>
      </c>
      <c r="E10" s="284" t="s">
        <v>17</v>
      </c>
      <c r="F10" s="284" t="s">
        <v>82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9"/>
    </row>
    <row r="11" spans="1:18" ht="12.75">
      <c r="A11" s="334"/>
      <c r="B11" s="335"/>
      <c r="C11" s="283"/>
      <c r="D11" s="283"/>
      <c r="E11" s="284"/>
      <c r="F11" s="284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00"/>
    </row>
    <row r="12" spans="1:18" ht="12.75">
      <c r="A12" s="314" t="s">
        <v>83</v>
      </c>
      <c r="B12" s="315"/>
      <c r="C12" s="51"/>
      <c r="D12" s="52"/>
      <c r="E12" s="53"/>
      <c r="F12" s="53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00"/>
    </row>
    <row r="13" spans="1:18" ht="12.75">
      <c r="A13" s="314" t="s">
        <v>77</v>
      </c>
      <c r="B13" s="320"/>
      <c r="C13" s="54"/>
      <c r="D13" s="55"/>
      <c r="E13" s="54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101"/>
    </row>
    <row r="14" spans="1:18" ht="12.75">
      <c r="A14" s="314" t="s">
        <v>78</v>
      </c>
      <c r="B14" s="320"/>
      <c r="C14" s="54"/>
      <c r="D14" s="55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101"/>
    </row>
    <row r="15" spans="1:18" ht="12.75">
      <c r="A15" s="314" t="s">
        <v>79</v>
      </c>
      <c r="B15" s="320"/>
      <c r="C15" s="54"/>
      <c r="D15" s="55"/>
      <c r="E15" s="54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101"/>
    </row>
    <row r="16" spans="1:18" ht="12.75">
      <c r="A16" s="314" t="s">
        <v>80</v>
      </c>
      <c r="B16" s="320"/>
      <c r="C16" s="54"/>
      <c r="D16" s="55"/>
      <c r="E16" s="54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1"/>
    </row>
    <row r="17" spans="1:18" ht="13.5" thickBot="1">
      <c r="A17" s="303" t="s">
        <v>29</v>
      </c>
      <c r="B17" s="304"/>
      <c r="C17" s="304"/>
      <c r="D17" s="304"/>
      <c r="E17" s="305"/>
      <c r="F17" s="65">
        <f>SUM(F12:F16)</f>
        <v>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3"/>
    </row>
    <row r="18" spans="1:18" ht="18.75" customHeight="1">
      <c r="A18" s="311" t="s">
        <v>96</v>
      </c>
      <c r="B18" s="312"/>
      <c r="C18" s="312"/>
      <c r="D18" s="312"/>
      <c r="E18" s="312"/>
      <c r="F18" s="31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s="8" customFormat="1" ht="11.25" customHeight="1">
      <c r="A19" s="371" t="s">
        <v>15</v>
      </c>
      <c r="B19" s="283" t="s">
        <v>16</v>
      </c>
      <c r="C19" s="284" t="s">
        <v>17</v>
      </c>
      <c r="D19" s="284" t="s">
        <v>18</v>
      </c>
      <c r="E19" s="283" t="s">
        <v>19</v>
      </c>
      <c r="F19" s="284" t="s">
        <v>20</v>
      </c>
      <c r="G19" s="287" t="s">
        <v>21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9"/>
    </row>
    <row r="20" spans="1:18" s="9" customFormat="1" ht="16.5">
      <c r="A20" s="371"/>
      <c r="B20" s="283"/>
      <c r="C20" s="284"/>
      <c r="D20" s="284"/>
      <c r="E20" s="283"/>
      <c r="F20" s="284"/>
      <c r="G20" s="59" t="s">
        <v>22</v>
      </c>
      <c r="H20" s="59" t="s">
        <v>59</v>
      </c>
      <c r="I20" s="59" t="s">
        <v>23</v>
      </c>
      <c r="J20" s="59" t="s">
        <v>24</v>
      </c>
      <c r="K20" s="59" t="s">
        <v>25</v>
      </c>
      <c r="L20" s="59" t="s">
        <v>26</v>
      </c>
      <c r="M20" s="59" t="s">
        <v>27</v>
      </c>
      <c r="N20" s="59" t="s">
        <v>28</v>
      </c>
      <c r="O20" s="59" t="s">
        <v>55</v>
      </c>
      <c r="P20" s="59" t="s">
        <v>56</v>
      </c>
      <c r="Q20" s="59" t="s">
        <v>57</v>
      </c>
      <c r="R20" s="60" t="s">
        <v>58</v>
      </c>
    </row>
    <row r="21" spans="1:18" ht="70.5" customHeight="1">
      <c r="A21" s="185" t="s">
        <v>191</v>
      </c>
      <c r="B21" s="186" t="s">
        <v>190</v>
      </c>
      <c r="C21" s="214">
        <v>1</v>
      </c>
      <c r="D21" s="55">
        <v>4592000</v>
      </c>
      <c r="E21" s="165">
        <v>5</v>
      </c>
      <c r="F21" s="215">
        <f aca="true" t="shared" si="0" ref="F21:F27">(D21*E21*4/1000)+(D21*E21)</f>
        <v>23051840</v>
      </c>
      <c r="G21" s="63"/>
      <c r="H21" s="213"/>
      <c r="I21" s="213"/>
      <c r="J21" s="213"/>
      <c r="K21" s="213"/>
      <c r="L21" s="213"/>
      <c r="M21" s="63"/>
      <c r="N21" s="63"/>
      <c r="O21" s="63"/>
      <c r="P21" s="63"/>
      <c r="Q21" s="63"/>
      <c r="R21" s="64"/>
    </row>
    <row r="22" spans="1:18" ht="24.75" customHeight="1">
      <c r="A22" s="185" t="s">
        <v>200</v>
      </c>
      <c r="B22" s="186" t="s">
        <v>192</v>
      </c>
      <c r="C22" s="214">
        <v>1</v>
      </c>
      <c r="D22" s="55">
        <v>5739000</v>
      </c>
      <c r="E22" s="165">
        <v>5</v>
      </c>
      <c r="F22" s="215">
        <f t="shared" si="0"/>
        <v>28809780</v>
      </c>
      <c r="G22" s="63"/>
      <c r="H22" s="213"/>
      <c r="I22" s="213"/>
      <c r="J22" s="213"/>
      <c r="K22" s="213"/>
      <c r="L22" s="213"/>
      <c r="M22" s="63"/>
      <c r="N22" s="63"/>
      <c r="O22" s="63"/>
      <c r="P22" s="63"/>
      <c r="Q22" s="63"/>
      <c r="R22" s="64"/>
    </row>
    <row r="23" spans="1:18" ht="32.25" customHeight="1">
      <c r="A23" s="185" t="s">
        <v>210</v>
      </c>
      <c r="B23" s="186" t="s">
        <v>192</v>
      </c>
      <c r="C23" s="214">
        <v>1</v>
      </c>
      <c r="D23" s="55">
        <v>5739000</v>
      </c>
      <c r="E23" s="165">
        <v>1.9</v>
      </c>
      <c r="F23" s="215">
        <f>(D23*E23*4/1000)+(D23*E23)</f>
        <v>10947716.4</v>
      </c>
      <c r="G23" s="63"/>
      <c r="H23" s="63"/>
      <c r="I23" s="63"/>
      <c r="J23" s="63"/>
      <c r="K23" s="63"/>
      <c r="L23" s="216"/>
      <c r="M23" s="216"/>
      <c r="N23" s="63"/>
      <c r="O23" s="63"/>
      <c r="P23" s="63"/>
      <c r="Q23" s="63"/>
      <c r="R23" s="64"/>
    </row>
    <row r="24" spans="1:18" ht="24.75" customHeight="1">
      <c r="A24" s="185" t="s">
        <v>191</v>
      </c>
      <c r="B24" s="186" t="s">
        <v>201</v>
      </c>
      <c r="C24" s="214">
        <v>1</v>
      </c>
      <c r="D24" s="55">
        <v>4592000</v>
      </c>
      <c r="E24" s="165">
        <v>5</v>
      </c>
      <c r="F24" s="215">
        <f t="shared" si="0"/>
        <v>23051840</v>
      </c>
      <c r="G24" s="63"/>
      <c r="H24" s="213"/>
      <c r="I24" s="213"/>
      <c r="J24" s="213"/>
      <c r="K24" s="213"/>
      <c r="L24" s="213"/>
      <c r="M24" s="63"/>
      <c r="N24" s="63"/>
      <c r="O24" s="63"/>
      <c r="P24" s="63"/>
      <c r="Q24" s="63"/>
      <c r="R24" s="64"/>
    </row>
    <row r="25" spans="1:18" ht="24.75" customHeight="1">
      <c r="A25" s="185" t="s">
        <v>191</v>
      </c>
      <c r="B25" s="186" t="s">
        <v>193</v>
      </c>
      <c r="C25" s="214">
        <v>1</v>
      </c>
      <c r="D25" s="55">
        <v>4592000</v>
      </c>
      <c r="E25" s="165">
        <v>5</v>
      </c>
      <c r="F25" s="215">
        <f t="shared" si="0"/>
        <v>23051840</v>
      </c>
      <c r="G25" s="63"/>
      <c r="H25" s="213"/>
      <c r="I25" s="213"/>
      <c r="J25" s="213"/>
      <c r="K25" s="213"/>
      <c r="L25" s="213"/>
      <c r="M25" s="63"/>
      <c r="N25" s="63"/>
      <c r="O25" s="63"/>
      <c r="P25" s="63"/>
      <c r="Q25" s="63"/>
      <c r="R25" s="64"/>
    </row>
    <row r="26" spans="1:18" ht="62.25" customHeight="1">
      <c r="A26" s="185" t="s">
        <v>202</v>
      </c>
      <c r="B26" s="186" t="s">
        <v>194</v>
      </c>
      <c r="C26" s="214">
        <v>1</v>
      </c>
      <c r="D26" s="55">
        <v>3023000</v>
      </c>
      <c r="E26" s="165">
        <v>5</v>
      </c>
      <c r="F26" s="215">
        <f t="shared" si="0"/>
        <v>15175460</v>
      </c>
      <c r="G26" s="63"/>
      <c r="H26" s="213"/>
      <c r="I26" s="213"/>
      <c r="J26" s="213"/>
      <c r="K26" s="213"/>
      <c r="L26" s="213"/>
      <c r="M26" s="63"/>
      <c r="N26" s="63"/>
      <c r="O26" s="63"/>
      <c r="P26" s="63"/>
      <c r="Q26" s="63"/>
      <c r="R26" s="64"/>
    </row>
    <row r="27" spans="1:18" ht="60.75" customHeight="1">
      <c r="A27" s="185" t="s">
        <v>211</v>
      </c>
      <c r="B27" s="186" t="s">
        <v>194</v>
      </c>
      <c r="C27" s="214">
        <v>1</v>
      </c>
      <c r="D27" s="55">
        <v>3023000</v>
      </c>
      <c r="E27" s="165">
        <v>1.93333333</v>
      </c>
      <c r="F27" s="215">
        <f t="shared" si="0"/>
        <v>5867844.52321636</v>
      </c>
      <c r="G27" s="63"/>
      <c r="H27" s="63"/>
      <c r="I27" s="63"/>
      <c r="J27" s="63"/>
      <c r="K27" s="63"/>
      <c r="L27" s="216"/>
      <c r="M27" s="216"/>
      <c r="N27" s="63"/>
      <c r="O27" s="63"/>
      <c r="P27" s="63"/>
      <c r="Q27" s="63"/>
      <c r="R27" s="64"/>
    </row>
    <row r="28" spans="1:18" ht="24.75" customHeight="1">
      <c r="A28" s="185" t="s">
        <v>200</v>
      </c>
      <c r="B28" s="186" t="s">
        <v>192</v>
      </c>
      <c r="C28" s="214">
        <v>1</v>
      </c>
      <c r="D28" s="55">
        <v>5739000</v>
      </c>
      <c r="E28" s="165">
        <v>2.5</v>
      </c>
      <c r="F28" s="217">
        <f>(D28*E28*4/1000)+(D28*E28)</f>
        <v>14404890</v>
      </c>
      <c r="G28" s="63"/>
      <c r="H28" s="213"/>
      <c r="I28" s="213"/>
      <c r="J28" s="213"/>
      <c r="K28" s="213"/>
      <c r="L28" s="213"/>
      <c r="M28" s="63"/>
      <c r="N28" s="63"/>
      <c r="O28" s="63"/>
      <c r="P28" s="63"/>
      <c r="Q28" s="63"/>
      <c r="R28" s="64"/>
    </row>
    <row r="29" spans="1:18" ht="24.75" customHeight="1">
      <c r="A29" s="185" t="s">
        <v>215</v>
      </c>
      <c r="B29" s="186" t="s">
        <v>192</v>
      </c>
      <c r="C29" s="214">
        <v>1</v>
      </c>
      <c r="D29" s="55">
        <v>5739000</v>
      </c>
      <c r="E29" s="165">
        <v>0.76666666</v>
      </c>
      <c r="F29" s="217">
        <f>(D29*E29*4/1000)+(D29*E29)</f>
        <v>4417499.56158696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3"/>
      <c r="R29" s="219"/>
    </row>
    <row r="30" spans="1:29" ht="62.25" customHeight="1">
      <c r="A30" s="185" t="s">
        <v>202</v>
      </c>
      <c r="B30" s="186" t="s">
        <v>194</v>
      </c>
      <c r="C30" s="214">
        <v>1</v>
      </c>
      <c r="D30" s="55">
        <v>3023000</v>
      </c>
      <c r="E30" s="165">
        <v>2.5</v>
      </c>
      <c r="F30" s="217">
        <f>(D30*E30*4/1000)+(D30*E30)</f>
        <v>7587730</v>
      </c>
      <c r="G30" s="218"/>
      <c r="H30" s="213"/>
      <c r="I30" s="213"/>
      <c r="J30" s="213"/>
      <c r="K30" s="213"/>
      <c r="L30" s="213"/>
      <c r="M30" s="63"/>
      <c r="N30" s="63"/>
      <c r="O30" s="63"/>
      <c r="P30" s="63"/>
      <c r="Q30" s="63"/>
      <c r="R30" s="64"/>
      <c r="AC30" s="218"/>
    </row>
    <row r="31" spans="1:29" ht="63.75">
      <c r="A31" s="185" t="s">
        <v>216</v>
      </c>
      <c r="B31" s="186" t="s">
        <v>194</v>
      </c>
      <c r="C31" s="214">
        <v>1</v>
      </c>
      <c r="D31" s="55">
        <v>3023000</v>
      </c>
      <c r="E31" s="165">
        <v>0.6667</v>
      </c>
      <c r="F31" s="217">
        <f>(D31*E31*4/1000)+(D31*E31)</f>
        <v>2023495.8364</v>
      </c>
      <c r="G31" s="63"/>
      <c r="H31" s="218"/>
      <c r="I31" s="63"/>
      <c r="J31" s="63"/>
      <c r="K31" s="63"/>
      <c r="L31" s="63"/>
      <c r="M31" s="63"/>
      <c r="N31" s="63"/>
      <c r="O31" s="63"/>
      <c r="P31" s="63"/>
      <c r="Q31" s="213"/>
      <c r="R31" s="219"/>
      <c r="AC31" s="218"/>
    </row>
    <row r="32" spans="1:18" ht="12.75">
      <c r="A32" s="61"/>
      <c r="B32" s="187"/>
      <c r="C32" s="62"/>
      <c r="D32" s="55"/>
      <c r="E32" s="54"/>
      <c r="F32" s="55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3.5" thickBot="1">
      <c r="A33" s="303" t="s">
        <v>29</v>
      </c>
      <c r="B33" s="304"/>
      <c r="C33" s="304"/>
      <c r="D33" s="304"/>
      <c r="E33" s="305"/>
      <c r="F33" s="65">
        <f>SUM(F21:F32)</f>
        <v>158389936.32120332</v>
      </c>
      <c r="G33" s="316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8"/>
    </row>
    <row r="34" spans="1:18" s="5" customFormat="1" ht="18" customHeight="1" thickBot="1">
      <c r="A34" s="311" t="s">
        <v>30</v>
      </c>
      <c r="B34" s="312"/>
      <c r="C34" s="312"/>
      <c r="D34" s="312"/>
      <c r="E34" s="312"/>
      <c r="F34" s="312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7"/>
    </row>
    <row r="35" spans="1:18" s="10" customFormat="1" ht="16.5" customHeight="1">
      <c r="A35" s="299" t="s">
        <v>31</v>
      </c>
      <c r="B35" s="300"/>
      <c r="C35" s="293" t="s">
        <v>32</v>
      </c>
      <c r="D35" s="297" t="s">
        <v>17</v>
      </c>
      <c r="E35" s="308" t="s">
        <v>33</v>
      </c>
      <c r="F35" s="293" t="s">
        <v>20</v>
      </c>
      <c r="G35" s="287" t="s">
        <v>21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9"/>
    </row>
    <row r="36" spans="1:18" s="8" customFormat="1" ht="14.25" customHeight="1">
      <c r="A36" s="301"/>
      <c r="B36" s="302"/>
      <c r="C36" s="294"/>
      <c r="D36" s="298"/>
      <c r="E36" s="309"/>
      <c r="F36" s="294"/>
      <c r="G36" s="59" t="s">
        <v>22</v>
      </c>
      <c r="H36" s="59" t="s">
        <v>59</v>
      </c>
      <c r="I36" s="59" t="s">
        <v>23</v>
      </c>
      <c r="J36" s="59" t="s">
        <v>24</v>
      </c>
      <c r="K36" s="59" t="s">
        <v>25</v>
      </c>
      <c r="L36" s="59" t="s">
        <v>26</v>
      </c>
      <c r="M36" s="59" t="s">
        <v>27</v>
      </c>
      <c r="N36" s="59" t="s">
        <v>28</v>
      </c>
      <c r="O36" s="59" t="s">
        <v>55</v>
      </c>
      <c r="P36" s="59" t="s">
        <v>56</v>
      </c>
      <c r="Q36" s="59" t="s">
        <v>57</v>
      </c>
      <c r="R36" s="60" t="s">
        <v>58</v>
      </c>
    </row>
    <row r="37" spans="1:18" s="9" customFormat="1" ht="12.75" customHeight="1">
      <c r="A37" s="306"/>
      <c r="B37" s="307"/>
      <c r="C37" s="68"/>
      <c r="D37" s="68"/>
      <c r="E37" s="69"/>
      <c r="F37" s="6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/>
    </row>
    <row r="38" spans="1:18" s="9" customFormat="1" ht="12.75" customHeight="1">
      <c r="A38" s="306"/>
      <c r="B38" s="307"/>
      <c r="C38" s="70"/>
      <c r="D38" s="70"/>
      <c r="E38" s="52"/>
      <c r="F38" s="55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60"/>
    </row>
    <row r="39" spans="1:18" s="9" customFormat="1" ht="12.75" customHeight="1">
      <c r="A39" s="306"/>
      <c r="B39" s="307"/>
      <c r="C39" s="70"/>
      <c r="D39" s="70"/>
      <c r="E39" s="52"/>
      <c r="F39" s="55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</row>
    <row r="40" spans="1:18" s="9" customFormat="1" ht="12.75" customHeight="1">
      <c r="A40" s="71"/>
      <c r="B40" s="72"/>
      <c r="C40" s="70"/>
      <c r="D40" s="70"/>
      <c r="E40" s="52"/>
      <c r="F40" s="55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</row>
    <row r="41" spans="1:18" ht="12.75" customHeight="1" thickBot="1">
      <c r="A41" s="303" t="s">
        <v>29</v>
      </c>
      <c r="B41" s="304"/>
      <c r="C41" s="304"/>
      <c r="D41" s="304"/>
      <c r="E41" s="305"/>
      <c r="F41" s="65">
        <f>SUM(F37:F40)</f>
        <v>0</v>
      </c>
      <c r="G41" s="73"/>
      <c r="H41" s="74"/>
      <c r="I41" s="74"/>
      <c r="J41" s="74"/>
      <c r="K41" s="74"/>
      <c r="L41" s="74"/>
      <c r="M41" s="75"/>
      <c r="N41" s="76"/>
      <c r="O41" s="76"/>
      <c r="P41" s="76"/>
      <c r="Q41" s="76"/>
      <c r="R41" s="77"/>
    </row>
    <row r="42" spans="1:18" s="5" customFormat="1" ht="18.75" customHeight="1" thickBot="1">
      <c r="A42" s="336" t="s">
        <v>34</v>
      </c>
      <c r="B42" s="337"/>
      <c r="C42" s="337"/>
      <c r="D42" s="337"/>
      <c r="E42" s="337"/>
      <c r="F42" s="337"/>
      <c r="G42" s="316"/>
      <c r="H42" s="317"/>
      <c r="I42" s="317"/>
      <c r="J42" s="317"/>
      <c r="K42" s="317"/>
      <c r="L42" s="317"/>
      <c r="M42" s="317"/>
      <c r="N42" s="66"/>
      <c r="O42" s="66"/>
      <c r="P42" s="66"/>
      <c r="Q42" s="66"/>
      <c r="R42" s="67"/>
    </row>
    <row r="43" spans="1:18" s="5" customFormat="1" ht="12.75">
      <c r="A43" s="78"/>
      <c r="B43" s="79"/>
      <c r="C43" s="80"/>
      <c r="D43" s="81"/>
      <c r="E43" s="82"/>
      <c r="F43" s="81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4"/>
    </row>
    <row r="44" spans="1:18" s="8" customFormat="1" ht="15.75" customHeight="1">
      <c r="A44" s="299" t="s">
        <v>31</v>
      </c>
      <c r="B44" s="300"/>
      <c r="C44" s="293" t="s">
        <v>32</v>
      </c>
      <c r="D44" s="297" t="s">
        <v>17</v>
      </c>
      <c r="E44" s="308" t="s">
        <v>33</v>
      </c>
      <c r="F44" s="293" t="s">
        <v>20</v>
      </c>
      <c r="G44" s="287" t="s">
        <v>21</v>
      </c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9"/>
    </row>
    <row r="45" spans="1:18" s="9" customFormat="1" ht="13.5" customHeight="1">
      <c r="A45" s="301"/>
      <c r="B45" s="302"/>
      <c r="C45" s="294"/>
      <c r="D45" s="298"/>
      <c r="E45" s="309"/>
      <c r="F45" s="294"/>
      <c r="G45" s="59" t="s">
        <v>22</v>
      </c>
      <c r="H45" s="59" t="s">
        <v>59</v>
      </c>
      <c r="I45" s="59" t="s">
        <v>23</v>
      </c>
      <c r="J45" s="59" t="s">
        <v>24</v>
      </c>
      <c r="K45" s="59" t="s">
        <v>25</v>
      </c>
      <c r="L45" s="59" t="s">
        <v>26</v>
      </c>
      <c r="M45" s="59" t="s">
        <v>27</v>
      </c>
      <c r="N45" s="59" t="s">
        <v>28</v>
      </c>
      <c r="O45" s="59" t="s">
        <v>55</v>
      </c>
      <c r="P45" s="59" t="s">
        <v>56</v>
      </c>
      <c r="Q45" s="59" t="s">
        <v>57</v>
      </c>
      <c r="R45" s="60" t="s">
        <v>58</v>
      </c>
    </row>
    <row r="46" spans="1:18" ht="12.75">
      <c r="A46" s="320"/>
      <c r="B46" s="315"/>
      <c r="C46" s="62"/>
      <c r="D46" s="55"/>
      <c r="E46" s="54"/>
      <c r="F46" s="55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</row>
    <row r="47" spans="1:18" ht="12.75">
      <c r="A47" s="320"/>
      <c r="B47" s="315"/>
      <c r="C47" s="62"/>
      <c r="D47" s="55"/>
      <c r="E47" s="54"/>
      <c r="F47" s="55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</row>
    <row r="48" spans="1:18" ht="12.75">
      <c r="A48" s="320"/>
      <c r="B48" s="315"/>
      <c r="C48" s="62"/>
      <c r="D48" s="55"/>
      <c r="E48" s="54"/>
      <c r="F48" s="55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4"/>
    </row>
    <row r="49" spans="1:18" ht="12.75">
      <c r="A49" s="320"/>
      <c r="B49" s="315"/>
      <c r="C49" s="62"/>
      <c r="D49" s="55"/>
      <c r="E49" s="54"/>
      <c r="F49" s="55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</row>
    <row r="50" spans="1:18" ht="13.5" thickBot="1">
      <c r="A50" s="303" t="s">
        <v>29</v>
      </c>
      <c r="B50" s="304"/>
      <c r="C50" s="304"/>
      <c r="D50" s="304"/>
      <c r="E50" s="305"/>
      <c r="F50" s="85">
        <f>SUM(F46:F49)</f>
        <v>0</v>
      </c>
      <c r="G50" s="321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3"/>
    </row>
    <row r="51" spans="1:18" ht="21" customHeight="1" thickBot="1">
      <c r="A51" s="86" t="s">
        <v>37</v>
      </c>
      <c r="B51" s="87"/>
      <c r="C51" s="88"/>
      <c r="D51" s="89"/>
      <c r="E51" s="90"/>
      <c r="F51" s="89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7"/>
    </row>
    <row r="52" spans="1:18" s="8" customFormat="1" ht="16.5" customHeight="1">
      <c r="A52" s="340" t="s">
        <v>15</v>
      </c>
      <c r="B52" s="341"/>
      <c r="C52" s="283" t="s">
        <v>35</v>
      </c>
      <c r="D52" s="319" t="s">
        <v>17</v>
      </c>
      <c r="E52" s="308" t="s">
        <v>33</v>
      </c>
      <c r="F52" s="293" t="s">
        <v>20</v>
      </c>
      <c r="G52" s="290" t="s">
        <v>21</v>
      </c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2"/>
    </row>
    <row r="53" spans="1:18" s="9" customFormat="1" ht="13.5" customHeight="1">
      <c r="A53" s="334"/>
      <c r="B53" s="342"/>
      <c r="C53" s="283"/>
      <c r="D53" s="309"/>
      <c r="E53" s="309"/>
      <c r="F53" s="294"/>
      <c r="G53" s="59" t="s">
        <v>22</v>
      </c>
      <c r="H53" s="59" t="s">
        <v>59</v>
      </c>
      <c r="I53" s="59" t="s">
        <v>23</v>
      </c>
      <c r="J53" s="59" t="s">
        <v>24</v>
      </c>
      <c r="K53" s="59" t="s">
        <v>25</v>
      </c>
      <c r="L53" s="59" t="s">
        <v>26</v>
      </c>
      <c r="M53" s="59" t="s">
        <v>27</v>
      </c>
      <c r="N53" s="59" t="s">
        <v>28</v>
      </c>
      <c r="O53" s="59" t="s">
        <v>55</v>
      </c>
      <c r="P53" s="59" t="s">
        <v>56</v>
      </c>
      <c r="Q53" s="59" t="s">
        <v>57</v>
      </c>
      <c r="R53" s="60" t="s">
        <v>58</v>
      </c>
    </row>
    <row r="54" spans="1:18" ht="12.75">
      <c r="A54" s="334"/>
      <c r="B54" s="342"/>
      <c r="C54" s="62"/>
      <c r="D54" s="55"/>
      <c r="E54" s="54"/>
      <c r="F54" s="55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</row>
    <row r="55" spans="1:18" ht="12.75">
      <c r="A55" s="285"/>
      <c r="B55" s="286"/>
      <c r="C55" s="62"/>
      <c r="D55" s="55"/>
      <c r="E55" s="54"/>
      <c r="F55" s="55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</row>
    <row r="56" spans="1:18" ht="12.75">
      <c r="A56" s="285"/>
      <c r="B56" s="286"/>
      <c r="C56" s="62"/>
      <c r="D56" s="55"/>
      <c r="E56" s="54"/>
      <c r="F56" s="55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</row>
    <row r="57" spans="1:18" ht="12.75">
      <c r="A57" s="91"/>
      <c r="B57" s="92"/>
      <c r="C57" s="62"/>
      <c r="D57" s="55"/>
      <c r="E57" s="54"/>
      <c r="F57" s="55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</row>
    <row r="58" spans="1:18" ht="13.5" thickBot="1">
      <c r="A58" s="303" t="s">
        <v>29</v>
      </c>
      <c r="B58" s="304"/>
      <c r="C58" s="304"/>
      <c r="D58" s="304"/>
      <c r="E58" s="305"/>
      <c r="F58" s="85">
        <f>SUM(F54:F57)</f>
        <v>0</v>
      </c>
      <c r="G58" s="316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8"/>
    </row>
    <row r="59" spans="1:18" ht="21.75" customHeight="1" thickBot="1">
      <c r="A59" s="86" t="s">
        <v>38</v>
      </c>
      <c r="B59" s="87"/>
      <c r="C59" s="88"/>
      <c r="D59" s="89"/>
      <c r="E59" s="90"/>
      <c r="F59" s="89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7"/>
    </row>
    <row r="60" spans="1:18" s="8" customFormat="1" ht="12.75" customHeight="1">
      <c r="A60" s="371" t="s">
        <v>15</v>
      </c>
      <c r="B60" s="283" t="s">
        <v>39</v>
      </c>
      <c r="C60" s="295" t="s">
        <v>40</v>
      </c>
      <c r="D60" s="310" t="s">
        <v>41</v>
      </c>
      <c r="E60" s="283" t="s">
        <v>42</v>
      </c>
      <c r="F60" s="293" t="s">
        <v>20</v>
      </c>
      <c r="G60" s="290" t="s">
        <v>21</v>
      </c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2"/>
    </row>
    <row r="61" spans="1:18" s="9" customFormat="1" ht="13.5" customHeight="1">
      <c r="A61" s="371"/>
      <c r="B61" s="283"/>
      <c r="C61" s="296"/>
      <c r="D61" s="310"/>
      <c r="E61" s="283"/>
      <c r="F61" s="294"/>
      <c r="G61" s="59" t="s">
        <v>22</v>
      </c>
      <c r="H61" s="59" t="s">
        <v>59</v>
      </c>
      <c r="I61" s="59" t="s">
        <v>23</v>
      </c>
      <c r="J61" s="59" t="s">
        <v>24</v>
      </c>
      <c r="K61" s="59" t="s">
        <v>25</v>
      </c>
      <c r="L61" s="59" t="s">
        <v>26</v>
      </c>
      <c r="M61" s="59" t="s">
        <v>27</v>
      </c>
      <c r="N61" s="59" t="s">
        <v>28</v>
      </c>
      <c r="O61" s="59" t="s">
        <v>55</v>
      </c>
      <c r="P61" s="59" t="s">
        <v>56</v>
      </c>
      <c r="Q61" s="59" t="s">
        <v>57</v>
      </c>
      <c r="R61" s="60" t="s">
        <v>58</v>
      </c>
    </row>
    <row r="62" spans="1:18" ht="12.75">
      <c r="A62" s="168"/>
      <c r="B62" s="165"/>
      <c r="C62" s="62"/>
      <c r="D62" s="55"/>
      <c r="E62" s="54"/>
      <c r="F62" s="55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</row>
    <row r="63" spans="1:18" ht="12.75">
      <c r="A63" s="61"/>
      <c r="B63" s="54"/>
      <c r="C63" s="62"/>
      <c r="D63" s="55"/>
      <c r="E63" s="54"/>
      <c r="F63" s="55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</row>
    <row r="64" spans="1:18" ht="12.75">
      <c r="A64" s="61"/>
      <c r="B64" s="54"/>
      <c r="C64" s="62"/>
      <c r="D64" s="55"/>
      <c r="E64" s="54"/>
      <c r="F64" s="55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</row>
    <row r="65" spans="1:18" ht="12.75">
      <c r="A65" s="61"/>
      <c r="B65" s="54"/>
      <c r="C65" s="62"/>
      <c r="D65" s="55"/>
      <c r="E65" s="54"/>
      <c r="F65" s="55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6" spans="1:18" ht="13.5" thickBot="1">
      <c r="A66" s="303" t="s">
        <v>29</v>
      </c>
      <c r="B66" s="304"/>
      <c r="C66" s="304"/>
      <c r="D66" s="304"/>
      <c r="E66" s="305"/>
      <c r="F66" s="93">
        <f>SUM(F62:F65)</f>
        <v>0</v>
      </c>
      <c r="G66" s="316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8"/>
    </row>
    <row r="67" spans="1:18" ht="22.5" customHeight="1" thickBot="1">
      <c r="A67" s="86" t="s">
        <v>43</v>
      </c>
      <c r="B67" s="87"/>
      <c r="C67" s="88"/>
      <c r="D67" s="89"/>
      <c r="E67" s="90"/>
      <c r="F67" s="89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spans="1:18" s="8" customFormat="1" ht="12.75" customHeight="1">
      <c r="A68" s="340" t="s">
        <v>15</v>
      </c>
      <c r="B68" s="373"/>
      <c r="C68" s="373"/>
      <c r="D68" s="341"/>
      <c r="E68" s="283" t="s">
        <v>39</v>
      </c>
      <c r="F68" s="284" t="s">
        <v>36</v>
      </c>
      <c r="G68" s="290" t="s">
        <v>21</v>
      </c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2"/>
    </row>
    <row r="69" spans="1:18" s="9" customFormat="1" ht="13.5" customHeight="1">
      <c r="A69" s="334"/>
      <c r="B69" s="335"/>
      <c r="C69" s="335"/>
      <c r="D69" s="342"/>
      <c r="E69" s="283"/>
      <c r="F69" s="284"/>
      <c r="G69" s="59" t="s">
        <v>22</v>
      </c>
      <c r="H69" s="59" t="s">
        <v>59</v>
      </c>
      <c r="I69" s="59" t="s">
        <v>23</v>
      </c>
      <c r="J69" s="59" t="s">
        <v>24</v>
      </c>
      <c r="K69" s="59" t="s">
        <v>25</v>
      </c>
      <c r="L69" s="59" t="s">
        <v>26</v>
      </c>
      <c r="M69" s="59" t="s">
        <v>27</v>
      </c>
      <c r="N69" s="59" t="s">
        <v>28</v>
      </c>
      <c r="O69" s="59" t="s">
        <v>55</v>
      </c>
      <c r="P69" s="59" t="s">
        <v>56</v>
      </c>
      <c r="Q69" s="59" t="s">
        <v>57</v>
      </c>
      <c r="R69" s="60" t="s">
        <v>58</v>
      </c>
    </row>
    <row r="70" spans="1:18" ht="12.75">
      <c r="A70" s="281" t="s">
        <v>195</v>
      </c>
      <c r="B70" s="281"/>
      <c r="C70" s="281"/>
      <c r="D70" s="282"/>
      <c r="E70" s="165">
        <v>8</v>
      </c>
      <c r="F70" s="55">
        <f>'POA H.A.'!L14+'POA H.A.'!M14-65000000</f>
        <v>504175957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</row>
    <row r="71" spans="1:18" ht="12.75">
      <c r="A71" s="368"/>
      <c r="B71" s="372"/>
      <c r="C71" s="372"/>
      <c r="D71" s="369"/>
      <c r="E71" s="54"/>
      <c r="F71" s="55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2" spans="1:18" ht="12.75">
      <c r="A72" s="314"/>
      <c r="B72" s="320"/>
      <c r="C72" s="320"/>
      <c r="D72" s="315"/>
      <c r="E72" s="54"/>
      <c r="F72" s="55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4"/>
    </row>
    <row r="73" spans="1:18" ht="12.75">
      <c r="A73" s="314"/>
      <c r="B73" s="320"/>
      <c r="C73" s="320"/>
      <c r="D73" s="315"/>
      <c r="E73" s="54"/>
      <c r="F73" s="55"/>
      <c r="G73" s="63"/>
      <c r="H73" s="175"/>
      <c r="I73" s="63"/>
      <c r="J73" s="63"/>
      <c r="K73" s="63"/>
      <c r="L73" s="63"/>
      <c r="M73" s="63"/>
      <c r="N73" s="63"/>
      <c r="O73" s="63"/>
      <c r="P73" s="63"/>
      <c r="Q73" s="63"/>
      <c r="R73" s="64"/>
    </row>
    <row r="74" spans="1:18" ht="13.5" thickBot="1">
      <c r="A74" s="303" t="s">
        <v>29</v>
      </c>
      <c r="B74" s="304"/>
      <c r="C74" s="304"/>
      <c r="D74" s="304"/>
      <c r="E74" s="305"/>
      <c r="F74" s="93">
        <f>SUM(F70:F73)</f>
        <v>504175957</v>
      </c>
      <c r="G74" s="316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8"/>
    </row>
    <row r="75" spans="1:18" s="5" customFormat="1" ht="19.5" customHeight="1" thickBot="1">
      <c r="A75" s="86" t="s">
        <v>44</v>
      </c>
      <c r="B75" s="87"/>
      <c r="C75" s="88"/>
      <c r="D75" s="89"/>
      <c r="E75" s="90"/>
      <c r="F75" s="89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1:18" s="8" customFormat="1" ht="12.75" customHeight="1">
      <c r="A76" s="340" t="s">
        <v>15</v>
      </c>
      <c r="B76" s="341"/>
      <c r="C76" s="283" t="s">
        <v>35</v>
      </c>
      <c r="D76" s="319" t="s">
        <v>17</v>
      </c>
      <c r="E76" s="308" t="s">
        <v>33</v>
      </c>
      <c r="F76" s="293" t="s">
        <v>20</v>
      </c>
      <c r="G76" s="290" t="s">
        <v>21</v>
      </c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2"/>
    </row>
    <row r="77" spans="1:18" s="9" customFormat="1" ht="13.5" customHeight="1">
      <c r="A77" s="334"/>
      <c r="B77" s="342"/>
      <c r="C77" s="283"/>
      <c r="D77" s="309"/>
      <c r="E77" s="309"/>
      <c r="F77" s="294"/>
      <c r="G77" s="59" t="s">
        <v>22</v>
      </c>
      <c r="H77" s="59" t="s">
        <v>59</v>
      </c>
      <c r="I77" s="59" t="s">
        <v>23</v>
      </c>
      <c r="J77" s="59" t="s">
        <v>24</v>
      </c>
      <c r="K77" s="59" t="s">
        <v>25</v>
      </c>
      <c r="L77" s="59" t="s">
        <v>26</v>
      </c>
      <c r="M77" s="59" t="s">
        <v>27</v>
      </c>
      <c r="N77" s="59" t="s">
        <v>28</v>
      </c>
      <c r="O77" s="59" t="s">
        <v>55</v>
      </c>
      <c r="P77" s="59" t="s">
        <v>56</v>
      </c>
      <c r="Q77" s="59" t="s">
        <v>57</v>
      </c>
      <c r="R77" s="60" t="s">
        <v>58</v>
      </c>
    </row>
    <row r="78" spans="1:18" ht="12.75">
      <c r="A78" s="370" t="s">
        <v>207</v>
      </c>
      <c r="B78" s="369"/>
      <c r="C78" s="62"/>
      <c r="D78" s="55"/>
      <c r="E78" s="54"/>
      <c r="F78" s="55">
        <f>43679+7380+30000000-10748522+4307527</f>
        <v>23610064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</row>
    <row r="79" spans="1:18" ht="27" customHeight="1">
      <c r="A79" s="374"/>
      <c r="B79" s="375"/>
      <c r="C79" s="62"/>
      <c r="D79" s="55"/>
      <c r="E79" s="54"/>
      <c r="F79" s="55"/>
      <c r="G79" s="63"/>
      <c r="H79" s="174"/>
      <c r="I79" s="63"/>
      <c r="J79" s="63"/>
      <c r="K79" s="63"/>
      <c r="L79" s="63"/>
      <c r="M79" s="63"/>
      <c r="N79" s="63"/>
      <c r="O79" s="63"/>
      <c r="P79" s="63"/>
      <c r="Q79" s="63"/>
      <c r="R79" s="64"/>
    </row>
    <row r="80" spans="1:18" ht="12.75">
      <c r="A80" s="368"/>
      <c r="B80" s="369"/>
      <c r="C80" s="62"/>
      <c r="D80" s="55"/>
      <c r="E80" s="54"/>
      <c r="F80" s="55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4"/>
    </row>
    <row r="81" spans="1:18" ht="12.75">
      <c r="A81" s="314"/>
      <c r="B81" s="315"/>
      <c r="C81" s="62"/>
      <c r="D81" s="55"/>
      <c r="E81" s="54"/>
      <c r="F81" s="55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</row>
    <row r="82" spans="1:18" ht="13.5" thickBot="1">
      <c r="A82" s="303" t="s">
        <v>29</v>
      </c>
      <c r="B82" s="304"/>
      <c r="C82" s="304"/>
      <c r="D82" s="304"/>
      <c r="E82" s="305"/>
      <c r="F82" s="85">
        <f>SUM(F78:F81)</f>
        <v>23610064</v>
      </c>
      <c r="G82" s="316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8"/>
    </row>
    <row r="83" spans="1:18" ht="18" customHeight="1" thickBot="1">
      <c r="A83" s="86" t="s">
        <v>89</v>
      </c>
      <c r="B83" s="87"/>
      <c r="C83" s="88"/>
      <c r="D83" s="89"/>
      <c r="E83" s="90"/>
      <c r="F83" s="89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7"/>
    </row>
    <row r="84" spans="1:18" ht="12.75">
      <c r="A84" s="340" t="s">
        <v>15</v>
      </c>
      <c r="B84" s="341"/>
      <c r="C84" s="283" t="s">
        <v>35</v>
      </c>
      <c r="D84" s="319" t="s">
        <v>17</v>
      </c>
      <c r="E84" s="308" t="s">
        <v>33</v>
      </c>
      <c r="F84" s="293" t="s">
        <v>20</v>
      </c>
      <c r="G84" s="290" t="s">
        <v>21</v>
      </c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2"/>
    </row>
    <row r="85" spans="1:18" ht="16.5">
      <c r="A85" s="334"/>
      <c r="B85" s="342"/>
      <c r="C85" s="283"/>
      <c r="D85" s="309"/>
      <c r="E85" s="309"/>
      <c r="F85" s="294"/>
      <c r="G85" s="59" t="s">
        <v>22</v>
      </c>
      <c r="H85" s="59" t="s">
        <v>59</v>
      </c>
      <c r="I85" s="59" t="s">
        <v>23</v>
      </c>
      <c r="J85" s="59" t="s">
        <v>24</v>
      </c>
      <c r="K85" s="59" t="s">
        <v>25</v>
      </c>
      <c r="L85" s="59" t="s">
        <v>26</v>
      </c>
      <c r="M85" s="59" t="s">
        <v>27</v>
      </c>
      <c r="N85" s="59" t="s">
        <v>28</v>
      </c>
      <c r="O85" s="59" t="s">
        <v>55</v>
      </c>
      <c r="P85" s="59" t="s">
        <v>56</v>
      </c>
      <c r="Q85" s="59" t="s">
        <v>57</v>
      </c>
      <c r="R85" s="59" t="s">
        <v>58</v>
      </c>
    </row>
    <row r="86" spans="1:18" ht="12.75">
      <c r="A86" s="370" t="s">
        <v>97</v>
      </c>
      <c r="B86" s="369"/>
      <c r="C86" s="62"/>
      <c r="D86" s="55"/>
      <c r="E86" s="54"/>
      <c r="F86" s="55">
        <v>15681744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ht="12.75">
      <c r="A87" s="368" t="s">
        <v>91</v>
      </c>
      <c r="B87" s="369"/>
      <c r="C87" s="62"/>
      <c r="D87" s="55"/>
      <c r="E87" s="54"/>
      <c r="F87" s="55">
        <v>4111634.8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ht="12.75">
      <c r="A88" s="370" t="s">
        <v>98</v>
      </c>
      <c r="B88" s="369"/>
      <c r="C88" s="62"/>
      <c r="D88" s="55"/>
      <c r="E88" s="54"/>
      <c r="F88" s="211">
        <v>613671.2785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ht="12.75">
      <c r="A89" s="314"/>
      <c r="B89" s="315"/>
      <c r="C89" s="62"/>
      <c r="D89" s="55"/>
      <c r="E89" s="54"/>
      <c r="F89" s="55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ht="12.75">
      <c r="A90" s="378" t="s">
        <v>29</v>
      </c>
      <c r="B90" s="379"/>
      <c r="C90" s="379"/>
      <c r="D90" s="379"/>
      <c r="E90" s="380"/>
      <c r="F90" s="85">
        <f>SUM(F86:F89)</f>
        <v>20407050.078500003</v>
      </c>
      <c r="G90" s="381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3"/>
    </row>
    <row r="91" spans="1:18" ht="12.75">
      <c r="A91" s="376" t="s">
        <v>90</v>
      </c>
      <c r="B91" s="376"/>
      <c r="C91" s="376"/>
      <c r="D91" s="376"/>
      <c r="E91" s="376"/>
      <c r="F91" s="55">
        <f>F33+F41+F50+F58+F66+F74+F82</f>
        <v>686175957.3212034</v>
      </c>
      <c r="G91" s="321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77"/>
    </row>
    <row r="92" spans="1:18" ht="12.75">
      <c r="A92" s="94"/>
      <c r="B92" s="94"/>
      <c r="C92" s="95"/>
      <c r="D92" s="96"/>
      <c r="E92" s="97"/>
      <c r="F92" s="96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</row>
    <row r="93" spans="6:8" ht="12.75">
      <c r="F93" s="13">
        <f>'POA H.A.'!I11</f>
        <v>686175957</v>
      </c>
      <c r="H93" s="167"/>
    </row>
    <row r="94" spans="6:8" ht="12.75">
      <c r="F94" s="13">
        <f>F93-F91</f>
        <v>-0.321203351020813</v>
      </c>
      <c r="H94" s="167"/>
    </row>
    <row r="96" ht="12.75">
      <c r="C96" s="12">
        <f>'POA H.A.'!I11-'POA H.B.'!F91</f>
        <v>-0.321203351020813</v>
      </c>
    </row>
  </sheetData>
  <sheetProtection/>
  <mergeCells count="114">
    <mergeCell ref="F84:F85"/>
    <mergeCell ref="G84:R84"/>
    <mergeCell ref="A91:E91"/>
    <mergeCell ref="G91:R91"/>
    <mergeCell ref="A86:B86"/>
    <mergeCell ref="A87:B87"/>
    <mergeCell ref="A88:B88"/>
    <mergeCell ref="A89:B89"/>
    <mergeCell ref="A90:E90"/>
    <mergeCell ref="G90:R90"/>
    <mergeCell ref="A19:A20"/>
    <mergeCell ref="A84:B85"/>
    <mergeCell ref="C84:C85"/>
    <mergeCell ref="D84:D85"/>
    <mergeCell ref="E84:E85"/>
    <mergeCell ref="A74:E74"/>
    <mergeCell ref="E76:E77"/>
    <mergeCell ref="A82:E82"/>
    <mergeCell ref="A79:B79"/>
    <mergeCell ref="D44:D45"/>
    <mergeCell ref="G66:R66"/>
    <mergeCell ref="A46:B46"/>
    <mergeCell ref="A54:B54"/>
    <mergeCell ref="G58:R58"/>
    <mergeCell ref="G52:R52"/>
    <mergeCell ref="A72:D72"/>
    <mergeCell ref="A60:A61"/>
    <mergeCell ref="A71:D71"/>
    <mergeCell ref="A48:B48"/>
    <mergeCell ref="A68:D69"/>
    <mergeCell ref="G76:R76"/>
    <mergeCell ref="A81:B81"/>
    <mergeCell ref="A80:B80"/>
    <mergeCell ref="A76:B77"/>
    <mergeCell ref="G82:R82"/>
    <mergeCell ref="C76:C77"/>
    <mergeCell ref="D76:D77"/>
    <mergeCell ref="A78:B78"/>
    <mergeCell ref="K1:R1"/>
    <mergeCell ref="K2:R2"/>
    <mergeCell ref="K3:N3"/>
    <mergeCell ref="O3:R3"/>
    <mergeCell ref="A5:R6"/>
    <mergeCell ref="B1:J2"/>
    <mergeCell ref="B3:J4"/>
    <mergeCell ref="G60:R60"/>
    <mergeCell ref="A66:E66"/>
    <mergeCell ref="A73:D73"/>
    <mergeCell ref="F10:F11"/>
    <mergeCell ref="F76:F77"/>
    <mergeCell ref="A9:F9"/>
    <mergeCell ref="G74:R74"/>
    <mergeCell ref="A56:B56"/>
    <mergeCell ref="A52:B53"/>
    <mergeCell ref="A13:B13"/>
    <mergeCell ref="A14:B14"/>
    <mergeCell ref="A15:B15"/>
    <mergeCell ref="A16:B16"/>
    <mergeCell ref="A50:E50"/>
    <mergeCell ref="A42:F42"/>
    <mergeCell ref="B19:B20"/>
    <mergeCell ref="C35:C36"/>
    <mergeCell ref="A37:B37"/>
    <mergeCell ref="A38:B38"/>
    <mergeCell ref="E35:E36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7:R8"/>
    <mergeCell ref="A12:B12"/>
    <mergeCell ref="G33:R33"/>
    <mergeCell ref="C52:C53"/>
    <mergeCell ref="D52:D53"/>
    <mergeCell ref="A47:B47"/>
    <mergeCell ref="A49:B49"/>
    <mergeCell ref="G42:M42"/>
    <mergeCell ref="G50:R50"/>
    <mergeCell ref="E52:E53"/>
    <mergeCell ref="C19:C20"/>
    <mergeCell ref="D60:D61"/>
    <mergeCell ref="F60:F61"/>
    <mergeCell ref="E60:E61"/>
    <mergeCell ref="A58:E58"/>
    <mergeCell ref="A33:E33"/>
    <mergeCell ref="A34:F34"/>
    <mergeCell ref="D19:D20"/>
    <mergeCell ref="E19:E20"/>
    <mergeCell ref="F19:F20"/>
    <mergeCell ref="G44:R44"/>
    <mergeCell ref="F35:F36"/>
    <mergeCell ref="D35:D36"/>
    <mergeCell ref="A44:B45"/>
    <mergeCell ref="A41:E41"/>
    <mergeCell ref="A39:B39"/>
    <mergeCell ref="E44:E45"/>
    <mergeCell ref="C44:C45"/>
    <mergeCell ref="A35:B36"/>
    <mergeCell ref="A70:D70"/>
    <mergeCell ref="E68:E69"/>
    <mergeCell ref="F68:F69"/>
    <mergeCell ref="A55:B55"/>
    <mergeCell ref="B60:B61"/>
    <mergeCell ref="G35:R35"/>
    <mergeCell ref="G68:R68"/>
    <mergeCell ref="F52:F53"/>
    <mergeCell ref="F44:F45"/>
    <mergeCell ref="C60:C61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F19" sqref="F19"/>
    </sheetView>
  </sheetViews>
  <sheetFormatPr defaultColWidth="11.421875" defaultRowHeight="12.75"/>
  <cols>
    <col min="1" max="1" width="21.421875" style="15" customWidth="1"/>
    <col min="2" max="2" width="18.8515625" style="15" customWidth="1"/>
    <col min="3" max="3" width="17.57421875" style="15" customWidth="1"/>
    <col min="4" max="4" width="16.28125" style="15" customWidth="1"/>
    <col min="5" max="5" width="10.7109375" style="15" customWidth="1"/>
    <col min="6" max="6" width="13.7109375" style="20" customWidth="1"/>
    <col min="7" max="7" width="17.00390625" style="21" customWidth="1"/>
    <col min="8" max="16384" width="11.421875" style="15" customWidth="1"/>
  </cols>
  <sheetData>
    <row r="1" spans="1:7" ht="26.25" customHeight="1">
      <c r="A1" s="395"/>
      <c r="B1" s="401" t="s">
        <v>49</v>
      </c>
      <c r="C1" s="401"/>
      <c r="D1" s="401"/>
      <c r="E1" s="401"/>
      <c r="F1" s="398" t="s">
        <v>51</v>
      </c>
      <c r="G1" s="398"/>
    </row>
    <row r="2" spans="1:7" ht="26.25" customHeight="1">
      <c r="A2" s="396"/>
      <c r="B2" s="401"/>
      <c r="C2" s="401"/>
      <c r="D2" s="401"/>
      <c r="E2" s="401"/>
      <c r="F2" s="399" t="s">
        <v>52</v>
      </c>
      <c r="G2" s="399"/>
    </row>
    <row r="3" spans="1:13" s="1" customFormat="1" ht="26.25" customHeight="1">
      <c r="A3" s="396"/>
      <c r="B3" s="400" t="s">
        <v>50</v>
      </c>
      <c r="C3" s="400"/>
      <c r="D3" s="400"/>
      <c r="E3" s="400"/>
      <c r="F3" s="7" t="s">
        <v>53</v>
      </c>
      <c r="G3" s="7" t="s">
        <v>68</v>
      </c>
      <c r="H3" s="6"/>
      <c r="I3" s="6"/>
      <c r="J3" s="6"/>
      <c r="K3" s="6"/>
      <c r="L3" s="6"/>
      <c r="M3" s="6"/>
    </row>
    <row r="4" spans="1:13" s="1" customFormat="1" ht="26.25" customHeight="1">
      <c r="A4" s="397"/>
      <c r="B4" s="400"/>
      <c r="C4" s="400"/>
      <c r="D4" s="400"/>
      <c r="E4" s="400"/>
      <c r="F4" s="7" t="str">
        <f>+'POA H.B.'!K4</f>
        <v>Versión 0</v>
      </c>
      <c r="G4" s="34" t="str">
        <f>+'POA H.B.'!O4</f>
        <v>21/09/217</v>
      </c>
      <c r="H4" s="6"/>
      <c r="I4" s="6"/>
      <c r="J4" s="6"/>
      <c r="K4" s="6"/>
      <c r="L4" s="6"/>
      <c r="M4" s="6"/>
    </row>
    <row r="5" spans="1:13" s="1" customFormat="1" ht="21" customHeight="1">
      <c r="A5" s="402" t="s">
        <v>54</v>
      </c>
      <c r="B5" s="402"/>
      <c r="C5" s="402"/>
      <c r="D5" s="402"/>
      <c r="E5" s="402"/>
      <c r="F5" s="402"/>
      <c r="G5" s="402"/>
      <c r="H5" s="6"/>
      <c r="I5" s="6"/>
      <c r="J5" s="6"/>
      <c r="K5" s="6"/>
      <c r="L5" s="6"/>
      <c r="M5" s="6"/>
    </row>
    <row r="6" spans="1:7" ht="28.5" customHeight="1">
      <c r="A6" s="403" t="s">
        <v>173</v>
      </c>
      <c r="B6" s="404"/>
      <c r="C6" s="404"/>
      <c r="D6" s="404"/>
      <c r="E6" s="404"/>
      <c r="F6" s="404"/>
      <c r="G6" s="405"/>
    </row>
    <row r="7" spans="1:7" ht="55.5" customHeight="1">
      <c r="A7" s="22" t="s">
        <v>71</v>
      </c>
      <c r="B7" s="388" t="s">
        <v>70</v>
      </c>
      <c r="C7" s="389"/>
      <c r="D7" s="23" t="s">
        <v>35</v>
      </c>
      <c r="E7" s="24" t="s">
        <v>48</v>
      </c>
      <c r="F7" s="25" t="s">
        <v>174</v>
      </c>
      <c r="G7" s="24" t="s">
        <v>72</v>
      </c>
    </row>
    <row r="8" spans="1:7" ht="27.75" customHeight="1">
      <c r="A8" s="202" t="s">
        <v>180</v>
      </c>
      <c r="B8" s="390" t="s">
        <v>181</v>
      </c>
      <c r="C8" s="391"/>
      <c r="D8" s="203" t="s">
        <v>182</v>
      </c>
      <c r="E8" s="145">
        <v>9</v>
      </c>
      <c r="F8" s="204" t="s">
        <v>183</v>
      </c>
      <c r="G8" s="205">
        <f>E8*F8</f>
        <v>7976.5199999999995</v>
      </c>
    </row>
    <row r="9" spans="1:7" ht="27.75" customHeight="1">
      <c r="A9" s="206" t="s">
        <v>184</v>
      </c>
      <c r="B9" s="390" t="s">
        <v>185</v>
      </c>
      <c r="C9" s="391"/>
      <c r="D9" s="207" t="s">
        <v>182</v>
      </c>
      <c r="E9" s="208">
        <v>82</v>
      </c>
      <c r="F9" s="209">
        <v>2891.48</v>
      </c>
      <c r="G9" s="205">
        <f>E9*F9</f>
        <v>237101.36000000002</v>
      </c>
    </row>
    <row r="10" spans="1:7" ht="27.75" customHeight="1">
      <c r="A10" s="206" t="s">
        <v>186</v>
      </c>
      <c r="B10" s="390" t="s">
        <v>187</v>
      </c>
      <c r="C10" s="391"/>
      <c r="D10" s="204" t="s">
        <v>182</v>
      </c>
      <c r="E10" s="208">
        <v>70</v>
      </c>
      <c r="F10" s="209">
        <v>3137.72</v>
      </c>
      <c r="G10" s="205">
        <f>E10*F10</f>
        <v>219640.4</v>
      </c>
    </row>
    <row r="11" spans="1:7" ht="27.75" customHeight="1">
      <c r="A11" s="202" t="s">
        <v>162</v>
      </c>
      <c r="B11" s="390" t="s">
        <v>188</v>
      </c>
      <c r="C11" s="391" t="s">
        <v>188</v>
      </c>
      <c r="D11" s="204" t="s">
        <v>182</v>
      </c>
      <c r="E11" s="145">
        <v>8</v>
      </c>
      <c r="F11" s="209">
        <v>12780.6</v>
      </c>
      <c r="G11" s="205">
        <f>E11*F11</f>
        <v>102244.8</v>
      </c>
    </row>
    <row r="12" spans="1:7" ht="27.75" customHeight="1">
      <c r="A12" s="210">
        <v>110020002</v>
      </c>
      <c r="B12" s="390" t="s">
        <v>189</v>
      </c>
      <c r="C12" s="391" t="s">
        <v>189</v>
      </c>
      <c r="D12" s="204" t="s">
        <v>182</v>
      </c>
      <c r="E12" s="145">
        <v>3</v>
      </c>
      <c r="F12" s="209">
        <v>15581.86</v>
      </c>
      <c r="G12" s="205">
        <f>E12*F12</f>
        <v>46745.58</v>
      </c>
    </row>
    <row r="13" spans="1:7" ht="27.75" customHeight="1">
      <c r="A13" s="188"/>
      <c r="B13" s="384"/>
      <c r="C13" s="385"/>
      <c r="D13" s="188"/>
      <c r="E13" s="188"/>
      <c r="F13" s="3"/>
      <c r="G13" s="189"/>
    </row>
    <row r="14" spans="1:7" ht="27.75" customHeight="1">
      <c r="A14" s="35"/>
      <c r="B14" s="386"/>
      <c r="C14" s="387"/>
      <c r="D14" s="43"/>
      <c r="E14" s="43"/>
      <c r="F14" s="44"/>
      <c r="G14" s="45"/>
    </row>
    <row r="15" spans="1:7" s="19" customFormat="1" ht="22.5" customHeight="1">
      <c r="A15" s="392" t="s">
        <v>99</v>
      </c>
      <c r="B15" s="393"/>
      <c r="C15" s="393"/>
      <c r="D15" s="393"/>
      <c r="E15" s="393"/>
      <c r="F15" s="394"/>
      <c r="G15" s="26">
        <f>SUM(G8:G14)</f>
        <v>613708.66</v>
      </c>
    </row>
    <row r="16" spans="1:7" ht="12">
      <c r="A16" s="11"/>
      <c r="B16" s="27"/>
      <c r="C16" s="27"/>
      <c r="D16" s="28"/>
      <c r="E16" s="29"/>
      <c r="F16" s="29"/>
      <c r="G16" s="30"/>
    </row>
    <row r="17" ht="12">
      <c r="F17" s="31"/>
    </row>
  </sheetData>
  <sheetProtection/>
  <mergeCells count="16">
    <mergeCell ref="A5:G5"/>
    <mergeCell ref="A6:G6"/>
    <mergeCell ref="B11:C11"/>
    <mergeCell ref="B12:C12"/>
    <mergeCell ref="B9:C9"/>
    <mergeCell ref="B10:C10"/>
    <mergeCell ref="B13:C13"/>
    <mergeCell ref="B14:C14"/>
    <mergeCell ref="B7:C7"/>
    <mergeCell ref="B8:C8"/>
    <mergeCell ref="A15:F15"/>
    <mergeCell ref="A1:A4"/>
    <mergeCell ref="F1:G1"/>
    <mergeCell ref="F2:G2"/>
    <mergeCell ref="B3:E4"/>
    <mergeCell ref="B1:E2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="80" zoomScaleNormal="80" zoomScalePageLayoutView="0" workbookViewId="0" topLeftCell="H16">
      <selection activeCell="N25" sqref="N25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6" width="32.8515625" style="1" customWidth="1"/>
    <col min="7" max="7" width="19.421875" style="1" customWidth="1"/>
    <col min="8" max="8" width="19.140625" style="1" customWidth="1"/>
    <col min="9" max="9" width="12.7109375" style="1" customWidth="1"/>
    <col min="10" max="10" width="19.28125" style="1" customWidth="1"/>
    <col min="11" max="11" width="10.421875" style="1" customWidth="1"/>
    <col min="12" max="12" width="19.7109375" style="1" customWidth="1"/>
    <col min="13" max="13" width="10.421875" style="1" customWidth="1"/>
    <col min="14" max="14" width="19.7109375" style="1" customWidth="1"/>
    <col min="15" max="15" width="10.421875" style="1" customWidth="1"/>
    <col min="16" max="16" width="21.7109375" style="1" customWidth="1"/>
    <col min="17" max="17" width="14.421875" style="1" customWidth="1"/>
    <col min="18" max="18" width="14.140625" style="1" customWidth="1"/>
    <col min="19" max="19" width="21.421875" style="1" customWidth="1"/>
    <col min="20" max="16384" width="9.140625" style="1" customWidth="1"/>
  </cols>
  <sheetData>
    <row r="1" spans="1:21" ht="36" customHeight="1">
      <c r="A1" s="265"/>
      <c r="B1" s="265"/>
      <c r="C1" s="265"/>
      <c r="D1" s="427" t="s">
        <v>14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128"/>
      <c r="Q1" s="398" t="s">
        <v>51</v>
      </c>
      <c r="R1" s="398"/>
      <c r="S1" s="398"/>
      <c r="T1" s="6"/>
      <c r="U1" s="6"/>
    </row>
    <row r="2" spans="1:21" ht="25.5" customHeight="1">
      <c r="A2" s="265"/>
      <c r="B2" s="265"/>
      <c r="C2" s="265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128"/>
      <c r="Q2" s="399" t="s">
        <v>52</v>
      </c>
      <c r="R2" s="399"/>
      <c r="S2" s="399"/>
      <c r="T2" s="6"/>
      <c r="U2" s="6"/>
    </row>
    <row r="3" spans="1:21" ht="33" customHeight="1">
      <c r="A3" s="265"/>
      <c r="B3" s="265"/>
      <c r="C3" s="265"/>
      <c r="D3" s="427" t="s">
        <v>50</v>
      </c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128"/>
      <c r="Q3" s="7" t="s">
        <v>53</v>
      </c>
      <c r="R3" s="244" t="s">
        <v>69</v>
      </c>
      <c r="S3" s="244"/>
      <c r="T3" s="6"/>
      <c r="U3" s="6"/>
    </row>
    <row r="4" spans="1:21" ht="30.75" customHeight="1">
      <c r="A4" s="265"/>
      <c r="B4" s="265"/>
      <c r="C4" s="265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128"/>
      <c r="Q4" s="7" t="str">
        <f>+'POA H.C. '!F4</f>
        <v>Versión 0</v>
      </c>
      <c r="R4" s="426" t="str">
        <f>+'POA H.C. '!G4</f>
        <v>21/09/217</v>
      </c>
      <c r="S4" s="426"/>
      <c r="T4" s="6"/>
      <c r="U4" s="6"/>
    </row>
    <row r="5" spans="1:21" ht="21" customHeight="1">
      <c r="A5" s="402" t="s">
        <v>54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6"/>
      <c r="U5" s="6"/>
    </row>
    <row r="6" spans="1:21" ht="21" customHeight="1">
      <c r="A6" s="402" t="s">
        <v>101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6"/>
      <c r="U6" s="6"/>
    </row>
    <row r="7" spans="1:21" ht="21.75" customHeight="1">
      <c r="A7" s="424" t="s">
        <v>46</v>
      </c>
      <c r="B7" s="424"/>
      <c r="C7" s="424"/>
      <c r="D7" s="424"/>
      <c r="E7" s="418" t="s">
        <v>112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6"/>
      <c r="U7" s="6"/>
    </row>
    <row r="8" spans="1:21" ht="21.75" customHeight="1">
      <c r="A8" s="424" t="s">
        <v>47</v>
      </c>
      <c r="B8" s="424"/>
      <c r="C8" s="424"/>
      <c r="D8" s="424"/>
      <c r="E8" s="420" t="s">
        <v>113</v>
      </c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6"/>
      <c r="U8" s="6"/>
    </row>
    <row r="9" spans="1:21" ht="21.75" customHeight="1">
      <c r="A9" s="424" t="s">
        <v>102</v>
      </c>
      <c r="B9" s="424"/>
      <c r="C9" s="424"/>
      <c r="D9" s="424"/>
      <c r="E9" s="420" t="s">
        <v>114</v>
      </c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6"/>
      <c r="U9" s="6"/>
    </row>
    <row r="10" spans="1:19" ht="21.75" customHeight="1">
      <c r="A10" s="424" t="s">
        <v>45</v>
      </c>
      <c r="B10" s="424"/>
      <c r="C10" s="424"/>
      <c r="D10" s="424"/>
      <c r="E10" s="432" t="s">
        <v>116</v>
      </c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</row>
    <row r="11" spans="1:19" ht="21.75" customHeight="1">
      <c r="A11" s="424" t="s">
        <v>103</v>
      </c>
      <c r="B11" s="424"/>
      <c r="C11" s="424"/>
      <c r="D11" s="424"/>
      <c r="E11" s="425" t="s">
        <v>115</v>
      </c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ht="12.75" customHeight="1">
      <c r="A12" s="412" t="s">
        <v>110</v>
      </c>
      <c r="B12" s="227" t="s">
        <v>104</v>
      </c>
      <c r="C12" s="227"/>
      <c r="D12" s="227"/>
      <c r="E12" s="227"/>
      <c r="F12" s="429" t="s">
        <v>74</v>
      </c>
      <c r="G12" s="429" t="s">
        <v>105</v>
      </c>
      <c r="H12" s="227" t="s">
        <v>35</v>
      </c>
      <c r="I12" s="227" t="s">
        <v>63</v>
      </c>
      <c r="J12" s="227"/>
      <c r="K12" s="227"/>
      <c r="L12" s="227"/>
      <c r="M12" s="227"/>
      <c r="N12" s="227"/>
      <c r="O12" s="227"/>
      <c r="P12" s="227"/>
      <c r="Q12" s="227"/>
      <c r="R12" s="227"/>
      <c r="S12" s="227"/>
    </row>
    <row r="13" spans="1:19" ht="12.75">
      <c r="A13" s="412"/>
      <c r="B13" s="227"/>
      <c r="C13" s="227"/>
      <c r="D13" s="227"/>
      <c r="E13" s="227"/>
      <c r="F13" s="429"/>
      <c r="G13" s="429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</row>
    <row r="14" spans="1:19" ht="42.75" customHeight="1">
      <c r="A14" s="412"/>
      <c r="B14" s="227"/>
      <c r="C14" s="227"/>
      <c r="D14" s="227"/>
      <c r="E14" s="227"/>
      <c r="F14" s="429"/>
      <c r="G14" s="429"/>
      <c r="H14" s="227"/>
      <c r="I14" s="129" t="s">
        <v>123</v>
      </c>
      <c r="J14" s="129" t="s">
        <v>148</v>
      </c>
      <c r="K14" s="129" t="s">
        <v>124</v>
      </c>
      <c r="L14" s="129" t="s">
        <v>149</v>
      </c>
      <c r="M14" s="129" t="s">
        <v>125</v>
      </c>
      <c r="N14" s="129" t="s">
        <v>150</v>
      </c>
      <c r="O14" s="129" t="s">
        <v>126</v>
      </c>
      <c r="P14" s="129" t="s">
        <v>151</v>
      </c>
      <c r="Q14" s="227" t="s">
        <v>76</v>
      </c>
      <c r="R14" s="227"/>
      <c r="S14" s="127" t="s">
        <v>111</v>
      </c>
    </row>
    <row r="15" spans="1:19" ht="39" customHeight="1">
      <c r="A15" s="407" t="s">
        <v>116</v>
      </c>
      <c r="B15" s="421" t="s">
        <v>117</v>
      </c>
      <c r="C15" s="422"/>
      <c r="D15" s="422"/>
      <c r="E15" s="423"/>
      <c r="F15" s="153" t="s">
        <v>119</v>
      </c>
      <c r="G15" s="154">
        <v>0</v>
      </c>
      <c r="H15" s="155" t="s">
        <v>122</v>
      </c>
      <c r="I15" s="154">
        <v>0.4</v>
      </c>
      <c r="J15" s="156">
        <v>1689066946</v>
      </c>
      <c r="K15" s="154">
        <v>0.5</v>
      </c>
      <c r="L15" s="157">
        <v>645400000</v>
      </c>
      <c r="M15" s="158">
        <v>0.1</v>
      </c>
      <c r="N15" s="157">
        <v>569175957</v>
      </c>
      <c r="O15" s="159">
        <v>0</v>
      </c>
      <c r="P15" s="160">
        <v>0</v>
      </c>
      <c r="Q15" s="419">
        <f>G15+I15+K15+M15+O15</f>
        <v>1</v>
      </c>
      <c r="R15" s="419"/>
      <c r="S15" s="411">
        <f>SUM(J15:J18)+SUM(L15:L18)+SUM(N15:N18)+SUM(P15:P18)</f>
        <v>3342452903</v>
      </c>
    </row>
    <row r="16" spans="1:19" ht="39.75" customHeight="1">
      <c r="A16" s="408"/>
      <c r="B16" s="434" t="s">
        <v>118</v>
      </c>
      <c r="C16" s="435"/>
      <c r="D16" s="435"/>
      <c r="E16" s="436"/>
      <c r="F16" s="153" t="s">
        <v>120</v>
      </c>
      <c r="G16" s="154">
        <v>0.17</v>
      </c>
      <c r="H16" s="155" t="s">
        <v>122</v>
      </c>
      <c r="I16" s="154">
        <v>0.4</v>
      </c>
      <c r="J16" s="161">
        <v>9340000</v>
      </c>
      <c r="K16" s="154">
        <v>0.42999999999999994</v>
      </c>
      <c r="L16" s="157">
        <v>28065000</v>
      </c>
      <c r="M16" s="158">
        <v>0</v>
      </c>
      <c r="N16" s="200"/>
      <c r="O16" s="158">
        <v>0</v>
      </c>
      <c r="P16" s="161">
        <v>0</v>
      </c>
      <c r="Q16" s="419">
        <f>G16+I16+K16+M16+O16</f>
        <v>1</v>
      </c>
      <c r="R16" s="419"/>
      <c r="S16" s="412"/>
    </row>
    <row r="17" spans="1:19" ht="57" customHeight="1">
      <c r="A17" s="408"/>
      <c r="B17" s="421" t="s">
        <v>127</v>
      </c>
      <c r="C17" s="422"/>
      <c r="D17" s="422"/>
      <c r="E17" s="423"/>
      <c r="F17" s="153" t="s">
        <v>121</v>
      </c>
      <c r="G17" s="154">
        <v>0.17</v>
      </c>
      <c r="H17" s="155" t="s">
        <v>122</v>
      </c>
      <c r="I17" s="154">
        <v>0.4</v>
      </c>
      <c r="J17" s="161">
        <v>9340000</v>
      </c>
      <c r="K17" s="154">
        <v>0.42999999999999994</v>
      </c>
      <c r="L17" s="157">
        <v>28065000</v>
      </c>
      <c r="M17" s="158">
        <v>0</v>
      </c>
      <c r="N17" s="157">
        <v>0</v>
      </c>
      <c r="O17" s="158">
        <v>0</v>
      </c>
      <c r="P17" s="161">
        <v>0</v>
      </c>
      <c r="Q17" s="419">
        <f>G17+I17+K17+M17+O17</f>
        <v>1</v>
      </c>
      <c r="R17" s="419"/>
      <c r="S17" s="412"/>
    </row>
    <row r="18" spans="1:19" s="6" customFormat="1" ht="61.5" customHeight="1">
      <c r="A18" s="409"/>
      <c r="B18" s="421" t="s">
        <v>169</v>
      </c>
      <c r="C18" s="422"/>
      <c r="D18" s="422"/>
      <c r="E18" s="423"/>
      <c r="F18" s="153" t="s">
        <v>168</v>
      </c>
      <c r="G18" s="154">
        <v>0</v>
      </c>
      <c r="H18" s="155" t="s">
        <v>122</v>
      </c>
      <c r="I18" s="154">
        <v>0</v>
      </c>
      <c r="J18" s="161">
        <v>30000000</v>
      </c>
      <c r="K18" s="154">
        <v>0.5</v>
      </c>
      <c r="L18" s="157">
        <v>217000000</v>
      </c>
      <c r="M18" s="158">
        <v>0.5</v>
      </c>
      <c r="N18" s="157">
        <f>65000000+52000000</f>
        <v>117000000</v>
      </c>
      <c r="O18" s="158">
        <v>0</v>
      </c>
      <c r="P18" s="161">
        <v>0</v>
      </c>
      <c r="Q18" s="419">
        <f>G18+I18+K18+M18+O18</f>
        <v>1</v>
      </c>
      <c r="R18" s="419"/>
      <c r="S18" s="412"/>
    </row>
    <row r="19" spans="1:19" s="6" customFormat="1" ht="55.5" customHeight="1">
      <c r="A19" s="410" t="s">
        <v>128</v>
      </c>
      <c r="B19" s="428" t="s">
        <v>129</v>
      </c>
      <c r="C19" s="428"/>
      <c r="D19" s="428"/>
      <c r="E19" s="428"/>
      <c r="F19" s="132" t="s">
        <v>131</v>
      </c>
      <c r="G19" s="140">
        <v>0.3833333333333333</v>
      </c>
      <c r="H19" s="129" t="s">
        <v>122</v>
      </c>
      <c r="I19" s="141">
        <v>0.10832</v>
      </c>
      <c r="J19" s="139">
        <v>223670996</v>
      </c>
      <c r="K19" s="192">
        <v>0.0833</v>
      </c>
      <c r="L19" s="137">
        <f>279660000-120000000+100000000</f>
        <v>259660000</v>
      </c>
      <c r="M19" s="193">
        <v>0.1583</v>
      </c>
      <c r="N19" s="137">
        <f>234550000+394000</f>
        <v>234944000</v>
      </c>
      <c r="O19" s="149">
        <v>0.15</v>
      </c>
      <c r="P19" s="139">
        <v>159800000</v>
      </c>
      <c r="Q19" s="415">
        <f>G19+I19+K19+M19+O19</f>
        <v>0.8832533333333333</v>
      </c>
      <c r="R19" s="415"/>
      <c r="S19" s="411">
        <f>SUM(J19:J20)+SUM(L19:L20)+SUM(N19:N20)+SUM(P19:P20)</f>
        <v>1135030996</v>
      </c>
    </row>
    <row r="20" spans="1:19" s="6" customFormat="1" ht="51" customHeight="1">
      <c r="A20" s="410"/>
      <c r="B20" s="428" t="s">
        <v>130</v>
      </c>
      <c r="C20" s="428"/>
      <c r="D20" s="428"/>
      <c r="E20" s="428"/>
      <c r="F20" s="131" t="s">
        <v>132</v>
      </c>
      <c r="G20" s="142">
        <v>1</v>
      </c>
      <c r="H20" s="129" t="s">
        <v>122</v>
      </c>
      <c r="I20" s="142">
        <v>1</v>
      </c>
      <c r="J20" s="139">
        <v>70000000</v>
      </c>
      <c r="K20" s="133">
        <v>1</v>
      </c>
      <c r="L20" s="137">
        <v>111900000</v>
      </c>
      <c r="M20" s="150">
        <v>1</v>
      </c>
      <c r="N20" s="137">
        <v>75056000</v>
      </c>
      <c r="O20" s="150">
        <v>1</v>
      </c>
      <c r="P20" s="139">
        <v>0</v>
      </c>
      <c r="Q20" s="442">
        <v>1</v>
      </c>
      <c r="R20" s="442"/>
      <c r="S20" s="412"/>
    </row>
    <row r="21" spans="1:19" s="6" customFormat="1" ht="51.75" customHeight="1">
      <c r="A21" s="143" t="s">
        <v>133</v>
      </c>
      <c r="B21" s="428" t="s">
        <v>134</v>
      </c>
      <c r="C21" s="428"/>
      <c r="D21" s="428"/>
      <c r="E21" s="428"/>
      <c r="F21" s="132" t="s">
        <v>135</v>
      </c>
      <c r="G21" s="148">
        <v>0</v>
      </c>
      <c r="H21" s="145" t="s">
        <v>136</v>
      </c>
      <c r="I21" s="145">
        <v>0</v>
      </c>
      <c r="J21" s="139">
        <v>0</v>
      </c>
      <c r="K21" s="146">
        <v>0</v>
      </c>
      <c r="L21" s="137">
        <v>0</v>
      </c>
      <c r="M21" s="151">
        <v>1</v>
      </c>
      <c r="N21" s="137">
        <v>190000000</v>
      </c>
      <c r="O21" s="151">
        <v>0</v>
      </c>
      <c r="P21" s="139">
        <v>0</v>
      </c>
      <c r="Q21" s="440">
        <f>G21+I21+K21+M21+O21</f>
        <v>1</v>
      </c>
      <c r="R21" s="441"/>
      <c r="S21" s="138">
        <f>J21+L21+N21+P21</f>
        <v>190000000</v>
      </c>
    </row>
    <row r="22" spans="1:19" s="6" customFormat="1" ht="39.75" customHeight="1">
      <c r="A22" s="143" t="s">
        <v>137</v>
      </c>
      <c r="B22" s="428" t="s">
        <v>138</v>
      </c>
      <c r="C22" s="428"/>
      <c r="D22" s="428"/>
      <c r="E22" s="428"/>
      <c r="F22" s="132" t="s">
        <v>139</v>
      </c>
      <c r="G22" s="148">
        <v>0</v>
      </c>
      <c r="H22" s="129" t="s">
        <v>122</v>
      </c>
      <c r="I22" s="145">
        <v>0</v>
      </c>
      <c r="J22" s="139">
        <v>0</v>
      </c>
      <c r="K22" s="134">
        <v>0</v>
      </c>
      <c r="L22" s="144"/>
      <c r="M22" s="152">
        <v>0</v>
      </c>
      <c r="N22" s="144">
        <v>0</v>
      </c>
      <c r="O22" s="152">
        <v>0</v>
      </c>
      <c r="P22" s="139">
        <v>0</v>
      </c>
      <c r="Q22" s="442">
        <f>G22+I22+K22+M22+O22</f>
        <v>0</v>
      </c>
      <c r="R22" s="442"/>
      <c r="S22" s="138">
        <f>J22+L22+N22+P22</f>
        <v>0</v>
      </c>
    </row>
    <row r="23" spans="1:19" s="6" customFormat="1" ht="39.75" customHeight="1">
      <c r="A23" s="413" t="s">
        <v>140</v>
      </c>
      <c r="B23" s="268" t="s">
        <v>141</v>
      </c>
      <c r="C23" s="269"/>
      <c r="D23" s="269"/>
      <c r="E23" s="269"/>
      <c r="F23" s="132" t="s">
        <v>142</v>
      </c>
      <c r="G23" s="148">
        <v>0</v>
      </c>
      <c r="H23" s="129" t="s">
        <v>122</v>
      </c>
      <c r="I23" s="145">
        <v>0</v>
      </c>
      <c r="J23" s="139">
        <v>96062116</v>
      </c>
      <c r="K23" s="146">
        <v>1</v>
      </c>
      <c r="L23" s="144"/>
      <c r="M23" s="151">
        <v>0</v>
      </c>
      <c r="N23" s="144"/>
      <c r="O23" s="151">
        <v>0</v>
      </c>
      <c r="P23" s="139"/>
      <c r="Q23" s="440">
        <f>G23+I23+K23+M23+O23</f>
        <v>1</v>
      </c>
      <c r="R23" s="441"/>
      <c r="S23" s="138"/>
    </row>
    <row r="24" spans="1:19" s="6" customFormat="1" ht="39.75" customHeight="1">
      <c r="A24" s="414"/>
      <c r="B24" s="437"/>
      <c r="C24" s="438"/>
      <c r="D24" s="438"/>
      <c r="E24" s="438"/>
      <c r="F24" s="194" t="s">
        <v>170</v>
      </c>
      <c r="G24" s="191">
        <v>0</v>
      </c>
      <c r="H24" s="145" t="s">
        <v>136</v>
      </c>
      <c r="I24" s="191">
        <v>0</v>
      </c>
      <c r="J24" s="191">
        <v>0</v>
      </c>
      <c r="K24" s="191">
        <v>0.1</v>
      </c>
      <c r="L24" s="191">
        <v>0</v>
      </c>
      <c r="M24" s="191">
        <v>0.4</v>
      </c>
      <c r="N24" s="137">
        <f>60000000-22000000</f>
        <v>38000000</v>
      </c>
      <c r="O24" s="191">
        <v>0.5</v>
      </c>
      <c r="P24" s="191">
        <v>0</v>
      </c>
      <c r="Q24" s="439"/>
      <c r="R24" s="439"/>
      <c r="S24" s="138">
        <f>J23+L23+N23+P23</f>
        <v>96062116</v>
      </c>
    </row>
    <row r="25" spans="1:19" s="6" customFormat="1" ht="78.75" customHeight="1">
      <c r="A25" s="413" t="s">
        <v>143</v>
      </c>
      <c r="B25" s="261" t="s">
        <v>144</v>
      </c>
      <c r="C25" s="262"/>
      <c r="D25" s="262"/>
      <c r="E25" s="263"/>
      <c r="F25" s="132" t="s">
        <v>145</v>
      </c>
      <c r="G25" s="148">
        <v>0</v>
      </c>
      <c r="H25" s="129" t="s">
        <v>122</v>
      </c>
      <c r="I25" s="134">
        <v>0.08</v>
      </c>
      <c r="J25" s="139"/>
      <c r="K25" s="134">
        <v>0.3448</v>
      </c>
      <c r="L25" s="144"/>
      <c r="M25" s="152">
        <v>0.3448</v>
      </c>
      <c r="N25" s="144"/>
      <c r="O25" s="152">
        <v>0.23</v>
      </c>
      <c r="P25" s="139"/>
      <c r="Q25" s="430">
        <f>G25+I25+K25+M25+O25</f>
        <v>0.9996</v>
      </c>
      <c r="R25" s="431"/>
      <c r="S25" s="138">
        <f>J25+L25+N25+P25</f>
        <v>0</v>
      </c>
    </row>
    <row r="26" spans="1:19" s="6" customFormat="1" ht="51" customHeight="1">
      <c r="A26" s="414"/>
      <c r="B26" s="261" t="s">
        <v>147</v>
      </c>
      <c r="C26" s="262"/>
      <c r="D26" s="262"/>
      <c r="E26" s="263"/>
      <c r="F26" s="132" t="s">
        <v>146</v>
      </c>
      <c r="G26" s="148">
        <v>1</v>
      </c>
      <c r="H26" s="129" t="s">
        <v>122</v>
      </c>
      <c r="I26" s="148">
        <v>1</v>
      </c>
      <c r="J26" s="139"/>
      <c r="K26" s="134">
        <v>1</v>
      </c>
      <c r="L26" s="144"/>
      <c r="M26" s="152">
        <v>1</v>
      </c>
      <c r="N26" s="144"/>
      <c r="O26" s="152">
        <v>1</v>
      </c>
      <c r="P26" s="139"/>
      <c r="Q26" s="430">
        <v>1</v>
      </c>
      <c r="R26" s="431"/>
      <c r="S26" s="138">
        <f>J26+L26+N26+P26</f>
        <v>0</v>
      </c>
    </row>
    <row r="27" spans="1:19" s="16" customFormat="1" ht="23.25" customHeight="1">
      <c r="A27" s="406" t="s">
        <v>75</v>
      </c>
      <c r="B27" s="406"/>
      <c r="C27" s="406"/>
      <c r="D27" s="406"/>
      <c r="E27" s="406"/>
      <c r="F27" s="406"/>
      <c r="G27" s="406"/>
      <c r="H27" s="406"/>
      <c r="I27" s="130"/>
      <c r="J27" s="136">
        <f>SUM(J15:J26)</f>
        <v>2127480058</v>
      </c>
      <c r="K27" s="130"/>
      <c r="L27" s="136">
        <f>SUM(L15:L26)</f>
        <v>1290090000</v>
      </c>
      <c r="M27" s="130"/>
      <c r="N27" s="136">
        <f>SUM(N15:N26)</f>
        <v>1224175957</v>
      </c>
      <c r="O27" s="135"/>
      <c r="P27" s="136">
        <f>SUM(P15:P26)</f>
        <v>159800000</v>
      </c>
      <c r="Q27" s="416">
        <f>J27+L27+N27+P27</f>
        <v>4801546015</v>
      </c>
      <c r="R27" s="417"/>
      <c r="S27" s="136">
        <f>SUM(S15:S26)</f>
        <v>4763546015</v>
      </c>
    </row>
    <row r="28" spans="2:3" ht="12.75">
      <c r="B28" s="5"/>
      <c r="C28" s="5"/>
    </row>
    <row r="29" ht="12.75">
      <c r="D29" s="1"/>
    </row>
    <row r="30" ht="12.75">
      <c r="G30" s="147"/>
    </row>
    <row r="33" spans="8:19" ht="12.75"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8:19" ht="12.75"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8:19" ht="12.75">
      <c r="H35" s="18"/>
      <c r="I35" s="18"/>
      <c r="J35" s="18"/>
      <c r="K35" s="18"/>
      <c r="L35" s="18"/>
      <c r="M35" s="18"/>
      <c r="N35" s="18"/>
      <c r="O35" s="17"/>
      <c r="P35" s="17"/>
      <c r="Q35" s="17"/>
      <c r="R35" s="17"/>
      <c r="S35" s="17"/>
    </row>
    <row r="36" spans="8:19" ht="12.75">
      <c r="H36" s="18"/>
      <c r="I36" s="18"/>
      <c r="J36" s="18"/>
      <c r="K36" s="18"/>
      <c r="L36" s="18"/>
      <c r="M36" s="18"/>
      <c r="N36" s="18"/>
      <c r="O36" s="17"/>
      <c r="P36" s="17"/>
      <c r="Q36" s="17"/>
      <c r="R36" s="17"/>
      <c r="S36" s="17"/>
    </row>
    <row r="37" spans="8:19" ht="12.75">
      <c r="H37" s="18"/>
      <c r="I37" s="18"/>
      <c r="J37" s="18"/>
      <c r="K37" s="18"/>
      <c r="L37" s="18"/>
      <c r="M37" s="18"/>
      <c r="N37" s="18"/>
      <c r="O37" s="17"/>
      <c r="P37" s="17"/>
      <c r="Q37" s="17"/>
      <c r="R37" s="17"/>
      <c r="S37" s="17"/>
    </row>
    <row r="38" spans="8:19" ht="12.75">
      <c r="H38" s="18"/>
      <c r="I38" s="18"/>
      <c r="J38" s="18"/>
      <c r="K38" s="18"/>
      <c r="L38" s="18"/>
      <c r="M38" s="18"/>
      <c r="N38" s="18"/>
      <c r="O38" s="17"/>
      <c r="P38" s="17"/>
      <c r="Q38" s="17"/>
      <c r="R38" s="17"/>
      <c r="S38" s="17"/>
    </row>
    <row r="39" spans="8:19" ht="12.75"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8:19" ht="12.75"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8:19" ht="12.75"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8:19" ht="12.75"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8:19" ht="12.75"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8:19" ht="12.75"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8:19" ht="12.75"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8:19" ht="12.75"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8:19" ht="12.75"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</sheetData>
  <sheetProtection/>
  <mergeCells count="57">
    <mergeCell ref="A23:A24"/>
    <mergeCell ref="B23:E24"/>
    <mergeCell ref="Q24:R24"/>
    <mergeCell ref="Q23:R23"/>
    <mergeCell ref="Q25:R25"/>
    <mergeCell ref="Q20:R20"/>
    <mergeCell ref="Q21:R21"/>
    <mergeCell ref="Q22:R22"/>
    <mergeCell ref="B26:E26"/>
    <mergeCell ref="Q26:R26"/>
    <mergeCell ref="E10:S10"/>
    <mergeCell ref="B18:E18"/>
    <mergeCell ref="Q15:R15"/>
    <mergeCell ref="B16:E16"/>
    <mergeCell ref="F12:F14"/>
    <mergeCell ref="B22:E22"/>
    <mergeCell ref="B20:E20"/>
    <mergeCell ref="B25:E25"/>
    <mergeCell ref="A7:D7"/>
    <mergeCell ref="A8:D8"/>
    <mergeCell ref="S19:S20"/>
    <mergeCell ref="B21:E21"/>
    <mergeCell ref="G12:G14"/>
    <mergeCell ref="A10:D10"/>
    <mergeCell ref="B17:E17"/>
    <mergeCell ref="A9:D9"/>
    <mergeCell ref="Q18:R18"/>
    <mergeCell ref="B19:E19"/>
    <mergeCell ref="Q1:S1"/>
    <mergeCell ref="Q2:S2"/>
    <mergeCell ref="R3:S3"/>
    <mergeCell ref="R4:S4"/>
    <mergeCell ref="D1:O2"/>
    <mergeCell ref="A6:S6"/>
    <mergeCell ref="A1:C4"/>
    <mergeCell ref="D3:O4"/>
    <mergeCell ref="A5:S5"/>
    <mergeCell ref="E7:S7"/>
    <mergeCell ref="Q17:R17"/>
    <mergeCell ref="E8:S8"/>
    <mergeCell ref="B15:E15"/>
    <mergeCell ref="A11:D11"/>
    <mergeCell ref="Q16:R16"/>
    <mergeCell ref="E11:S11"/>
    <mergeCell ref="H12:H14"/>
    <mergeCell ref="B12:E14"/>
    <mergeCell ref="E9:S9"/>
    <mergeCell ref="A27:H27"/>
    <mergeCell ref="A15:A18"/>
    <mergeCell ref="A19:A20"/>
    <mergeCell ref="I12:S13"/>
    <mergeCell ref="S15:S18"/>
    <mergeCell ref="A25:A26"/>
    <mergeCell ref="Q19:R19"/>
    <mergeCell ref="Q27:R27"/>
    <mergeCell ref="A12:A14"/>
    <mergeCell ref="Q14:R1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2016-08-01T15:55:00Z</cp:lastPrinted>
  <dcterms:created xsi:type="dcterms:W3CDTF">2009-04-02T20:41:07Z</dcterms:created>
  <dcterms:modified xsi:type="dcterms:W3CDTF">2018-12-05T19:31:39Z</dcterms:modified>
  <cp:category/>
  <cp:version/>
  <cp:contentType/>
  <cp:contentStatus/>
</cp:coreProperties>
</file>