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20" activeTab="1"/>
  </bookViews>
  <sheets>
    <sheet name="POA H.A." sheetId="1" r:id="rId1"/>
    <sheet name="POA H.B." sheetId="2" r:id="rId2"/>
    <sheet name="POA H.C. " sheetId="3" r:id="rId3"/>
    <sheet name="POA H.D." sheetId="4" r:id="rId4"/>
  </sheets>
  <externalReferences>
    <externalReference r:id="rId7"/>
    <externalReference r:id="rId8"/>
  </externalReferences>
  <definedNames>
    <definedName name="_xlnm.Print_Area" localSheetId="0">'POA H.A.'!$A$1:$O$28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</authors>
  <commentList>
    <comment ref="L12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2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</commentList>
</comments>
</file>

<file path=xl/sharedStrings.xml><?xml version="1.0" encoding="utf-8"?>
<sst xmlns="http://schemas.openxmlformats.org/spreadsheetml/2006/main" count="522" uniqueCount="274">
  <si>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</si>
  <si>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</si>
  <si>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</si>
  <si>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</si>
  <si>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</si>
  <si>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</si>
  <si>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</si>
  <si>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</si>
  <si>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</si>
  <si>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</si>
  <si>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</si>
  <si>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</si>
  <si>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</si>
  <si>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</si>
  <si>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</si>
  <si>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</si>
  <si>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</si>
  <si>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</si>
  <si>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</si>
  <si>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</si>
  <si>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</si>
  <si>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</si>
  <si>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</si>
  <si>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</si>
  <si>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</si>
  <si>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</si>
  <si>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</si>
  <si>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</si>
  <si>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</si>
  <si>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</si>
  <si>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</si>
  <si>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</si>
  <si>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</si>
  <si>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</si>
  <si>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</si>
  <si>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</si>
  <si>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</si>
  <si>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</si>
  <si>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</si>
  <si>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</si>
  <si>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</si>
  <si>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</si>
  <si>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</si>
  <si>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</si>
  <si>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</si>
  <si>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</si>
  <si>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</si>
  <si>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</si>
  <si>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</si>
  <si>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</si>
  <si>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</si>
  <si>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</si>
  <si>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</si>
  <si>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</si>
  <si>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</si>
  <si>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</si>
  <si>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</si>
  <si>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</si>
  <si>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</si>
  <si>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</si>
  <si>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</si>
  <si>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</si>
  <si>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</si>
  <si>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</si>
  <si>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</si>
  <si>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</si>
  <si>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</si>
  <si>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</si>
  <si>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</si>
  <si>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</si>
  <si>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</si>
  <si>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</si>
  <si>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</si>
  <si>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</si>
  <si>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</si>
  <si>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</si>
  <si>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</si>
  <si>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</si>
  <si>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</si>
  <si>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</si>
  <si>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</si>
  <si>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</si>
  <si>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</si>
  <si>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</si>
  <si>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</si>
  <si>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</si>
  <si>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</si>
  <si>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</si>
  <si>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</si>
  <si>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</si>
  <si>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</si>
  <si>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</si>
  <si>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</si>
  <si>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</si>
  <si>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</si>
  <si>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</si>
  <si>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</si>
  <si>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PERSONAL EXTERNO</t>
  </si>
  <si>
    <t>Transporte (Camionetas)</t>
  </si>
  <si>
    <t>Papeleria y útiles de oficina</t>
  </si>
  <si>
    <t>TOTAL PROGRAMADO</t>
  </si>
  <si>
    <t>A. - PLAN OPERATIVO ANUAL DE INVERSIÓN</t>
  </si>
  <si>
    <t>D. - MATRIZ DE ACCIONES OPERATIVAS PROYECTO</t>
  </si>
  <si>
    <t xml:space="preserve">Presupuesto asignado: </t>
  </si>
  <si>
    <t>SUBPROGRAMA</t>
  </si>
  <si>
    <t>OBJETIVO DEL SUBPROGRAMA</t>
  </si>
  <si>
    <t>ACTIVIDAD</t>
  </si>
  <si>
    <t>LINEA BASE</t>
  </si>
  <si>
    <t>SUBPROGRAMA PLAN DE ACCION:</t>
  </si>
  <si>
    <t>ACTIVIDADES POA</t>
  </si>
  <si>
    <t>SUBTOTAL</t>
  </si>
  <si>
    <t>PROYECTO</t>
  </si>
  <si>
    <t>TOTAL COSTOS PROYECTOS</t>
  </si>
  <si>
    <t>Porcentaje</t>
  </si>
  <si>
    <t>METAS AÑO 2016</t>
  </si>
  <si>
    <t>COSTOS PORYECTOS  AÑO 2016</t>
  </si>
  <si>
    <t>METAS AÑO 2017</t>
  </si>
  <si>
    <t>COSTOS PORYECTOS  AÑO 2017</t>
  </si>
  <si>
    <t>METAS AÑO 2018</t>
  </si>
  <si>
    <t>COSTOS PORYECTOS  AÑO 2018</t>
  </si>
  <si>
    <t>COSTOS PORYECTOS  AÑO  2019</t>
  </si>
  <si>
    <t>METAS AÑO  2019</t>
  </si>
  <si>
    <t>Número</t>
  </si>
  <si>
    <t>GESTIÓN INTEGRADA DEL RECURSO HÍDRICO</t>
  </si>
  <si>
    <t xml:space="preserve">Manejo Integral del Recurso Hídrico. </t>
  </si>
  <si>
    <t>Gestión Integral del Recurso Hídrico</t>
  </si>
  <si>
    <t>Garantizar el manejo integral del recurso hídrico, mediante la implementación de acciones encaminadas a asegurar su disponibilidad, continuidad y calidad.</t>
  </si>
  <si>
    <t>PORH Cuenca alta y media del Río Chicamocha</t>
  </si>
  <si>
    <t>Adopción del Plan de Ordenamiento del Recursos Hídrico PORH Cuenca alta y media del Río Chicamocha</t>
  </si>
  <si>
    <t>Implementación del Plan de Ordenamiento del Recursos Hídrico PORH Cuenca alta y media del Río Chicamocha</t>
  </si>
  <si>
    <t>Reglamentación del uso de agua</t>
  </si>
  <si>
    <t>Reglamentar el uso del agua</t>
  </si>
  <si>
    <t>Uso eficiente y ahorro del agua</t>
  </si>
  <si>
    <t xml:space="preserve">Realizar un proyecto piloto para el uso eficiente y ahorro de agua enfocado a acueductos veredales </t>
  </si>
  <si>
    <t>Apoyo en la formulación y evaluación de los PUEAA  a los usuarios de recursos hídrico con concesión vigente y caudal menor o igual a 0.5 l/s</t>
  </si>
  <si>
    <t>Administración del recurso hídrico</t>
  </si>
  <si>
    <t xml:space="preserve">Administrar el recurso hídrico </t>
  </si>
  <si>
    <t xml:space="preserve">Evaluación Estudio Regional del Agua-ERA  para una cuenca prioritaria. </t>
  </si>
  <si>
    <t>Evaluación del Estudio Regional del Agua-ERA, en la Cuenca Alta del rio Chicamocha</t>
  </si>
  <si>
    <t>Establecer e Implementar acciones encaminadas a la conservación protección y Recuperación del Sistema integrado de aguas termominerales, y subterráneas del área de influencia de la microcuenca Quebrada Honda y Lago Sochagota</t>
  </si>
  <si>
    <t xml:space="preserve">Conservación protección y recuperación del Sistema integrado de aguas termo minerales y aguas subterráneas </t>
  </si>
  <si>
    <t>Implementación del Sistema Integral Recurso Hídrico (SIRH).</t>
  </si>
  <si>
    <t>Implementar el Sistema Integral Recurso Hídrico (SIRH)</t>
  </si>
  <si>
    <t>Descontaminación de fuentes hídricas</t>
  </si>
  <si>
    <t xml:space="preserve">Apoyar la descontaminación de fuentes hídricas </t>
  </si>
  <si>
    <t>Acciones de manejo en  Lago de Tota de acuerdo a las   competencias de la Corporación  en el  CONPES 3801</t>
  </si>
  <si>
    <t>Implementación de medidas de manejo en el Lago de Tota</t>
  </si>
  <si>
    <t>Planes de manejo de acuíferos</t>
  </si>
  <si>
    <t>Formular y adoptar el plan de manejo de un acuífero priorizado</t>
  </si>
  <si>
    <t>Metas de carga global contaminante en las fuentes hídricas</t>
  </si>
  <si>
    <t xml:space="preserve">Establecer objetivos de calidad </t>
  </si>
  <si>
    <t>Establecer metas de carga global contaminante</t>
  </si>
  <si>
    <t xml:space="preserve">Numero de cuerpos de agua priorizados con Plan de Ordenamiento de Recursos Hídrico PORH adoptados </t>
  </si>
  <si>
    <t>Porcentaje de cuerpos de agua priorizados con Plan de Ordenamiento de Recursos Hídrico PORH y/o en implementación</t>
  </si>
  <si>
    <t>Porcentaje de cuerpos de agua priorizados con reglamentación del uso de agua</t>
  </si>
  <si>
    <t>Número de proyectos elaborados para uso eficiente y ahorro de agua enfocado a acueductos</t>
  </si>
  <si>
    <t xml:space="preserve">Número de usuarios apoyados en la elaboración de los PUEAA </t>
  </si>
  <si>
    <t xml:space="preserve">Porcentaje de Trámites atendidos en los términos legales </t>
  </si>
  <si>
    <t>Número de estudios evaluados</t>
  </si>
  <si>
    <t xml:space="preserve">Número de acciones desarrolladas para la conservación protección y Recuperación del Sistema  integrado de termominerales y aguas subterráneas </t>
  </si>
  <si>
    <t>Porcentaje de reportes al Sistema Integral Recurso Hídrico (SIRH)</t>
  </si>
  <si>
    <t>Porcentaje de Municipios apoyados en descontaminación de fuentes hídricas de los priorizados</t>
  </si>
  <si>
    <t xml:space="preserve">Número de actividades implementadas de medidas de manejo integrado en el Lago de Tota </t>
  </si>
  <si>
    <t>Porcentaje de avance en la formulación de planes de manejo de acuíferos PMA.</t>
  </si>
  <si>
    <t>Porcentaje de avance en el establecimiento de objetivos de calidad en fuentes hídricas priorizadas.</t>
  </si>
  <si>
    <t>Porcentaje de cuencas priorizadas con metas de cargas contaminantes establecidas</t>
  </si>
  <si>
    <t>TRC</t>
  </si>
  <si>
    <t>TUAS</t>
  </si>
  <si>
    <t>TERMICA</t>
  </si>
  <si>
    <t>HIDROSOGAMOSO</t>
  </si>
  <si>
    <t>GARAGOA</t>
  </si>
  <si>
    <t>ACTIVIDADES PA</t>
  </si>
  <si>
    <t>JAIRO IGNACIO GARCIA RODRIGUEZ</t>
  </si>
  <si>
    <t>LUZ DEYANIRA GONZALEZ CASTILLO</t>
  </si>
  <si>
    <t>Subdirecror Ecosistemas y Gestión Ambiental</t>
  </si>
  <si>
    <t>Responsable Proceso Evaluación Misional</t>
  </si>
  <si>
    <r>
      <t xml:space="preserve">B. - PROGRAMACION PLAN DE NECESIDADES  AÑO </t>
    </r>
    <r>
      <rPr>
        <b/>
        <sz val="14"/>
        <color indexed="8"/>
        <rFont val="Arial"/>
        <family val="2"/>
      </rPr>
      <t>2018</t>
    </r>
  </si>
  <si>
    <t>Versión 0</t>
  </si>
  <si>
    <t>jurisdiccion de CORPOBOYACA</t>
  </si>
  <si>
    <r>
      <t xml:space="preserve">1.
</t>
    </r>
    <r>
      <rPr>
        <b/>
        <sz val="11"/>
        <color indexed="23"/>
        <rFont val="Arial"/>
        <family val="2"/>
      </rPr>
      <t>…………………………..</t>
    </r>
  </si>
  <si>
    <t>Realizar  fortalecimiento a los instrumentos economicos  mediante la realizacion de talleres</t>
  </si>
  <si>
    <t xml:space="preserve">100% de los talleres realizados para el fortalecimiento a los instrumentos economicos. </t>
  </si>
  <si>
    <t>Establecer la linea base de la corriente principal Sutamarchan- Moniquira y Suarez A.D.</t>
  </si>
  <si>
    <t>Diagnostico de calidad de la corriente principal Sutamarchan- Moniquira y Suarez A.D.</t>
  </si>
  <si>
    <t>Establecer los objetivos de calidad mediante acto administrativol de la corriente principal Sutamarchan- Moniquira y Suarez A.D.</t>
  </si>
  <si>
    <t>Un documento</t>
  </si>
  <si>
    <t>Un acto administrativo</t>
  </si>
  <si>
    <t>Prestacion de servicios</t>
  </si>
  <si>
    <t xml:space="preserve">Ingeniero Sanitario y/o Ambiental </t>
  </si>
  <si>
    <t>Contrato para la realizacion de los talleres</t>
  </si>
  <si>
    <t>und</t>
  </si>
  <si>
    <t>Formulación Plan Operativo, Acuerdo 013 del 07/12/2017 por medio del cual se aprueba el Presupuesto de Ingresos y Gastos para la vigencia Fiscal del 1º. de enero al 31 de diciembre de 2018  de la Corporación Autónoma de Regional de Boyacá</t>
  </si>
  <si>
    <t xml:space="preserve">Pasante Ing Sanitaria </t>
  </si>
  <si>
    <r>
      <t xml:space="preserve">C. - PROGRAMACION BIENES Y SERVICIOS  ALMACÉN AÑO  </t>
    </r>
    <r>
      <rPr>
        <b/>
        <sz val="14"/>
        <color indexed="8"/>
        <rFont val="Arial"/>
        <family val="2"/>
      </rPr>
      <t>2017</t>
    </r>
  </si>
  <si>
    <r>
      <t xml:space="preserve">VALOR UNITARIO Incluido IVA $ 
</t>
    </r>
    <r>
      <rPr>
        <b/>
        <sz val="9"/>
        <color indexed="8"/>
        <rFont val="Arial"/>
        <family val="2"/>
      </rPr>
      <t>2017</t>
    </r>
  </si>
  <si>
    <t>110010005</t>
  </si>
  <si>
    <t>Banderitas adhesivas semitransparente de 5 colores x 25 unidades c/u</t>
  </si>
  <si>
    <t>Unidad</t>
  </si>
  <si>
    <t>30</t>
  </si>
  <si>
    <t>110010020</t>
  </si>
  <si>
    <t>Bisturi elaborado en metal, tamaño de la cuchilla de 18 mm, con bloqueo de la cuchilla y con corta cuchilla</t>
  </si>
  <si>
    <t>5</t>
  </si>
  <si>
    <t>110010023</t>
  </si>
  <si>
    <t>Boligrafo Mina Roja</t>
  </si>
  <si>
    <t>10</t>
  </si>
  <si>
    <t>110010021</t>
  </si>
  <si>
    <t>Boligrafo Mina Negra</t>
  </si>
  <si>
    <t xml:space="preserve">110010002
</t>
  </si>
  <si>
    <t>Borrador para lapiz, tipo nata, tamaño mediano, por 1 und.</t>
  </si>
  <si>
    <t xml:space="preserve">Borrador para tablero acrílico
</t>
  </si>
  <si>
    <t>1</t>
  </si>
  <si>
    <t xml:space="preserve">251010001
</t>
  </si>
  <si>
    <t>Calculadora básica</t>
  </si>
  <si>
    <t>2</t>
  </si>
  <si>
    <t>110010159</t>
  </si>
  <si>
    <t xml:space="preserve">Cinta de enmascarar, multipropositos, dimensiones (24mmx40m), nacional </t>
  </si>
  <si>
    <t xml:space="preserve">110010028
</t>
  </si>
  <si>
    <t>Cinta para empaque de 30 micras, transparente, dimensiones (24mmx40m), caucho/resina, impresa, nacional</t>
  </si>
  <si>
    <t xml:space="preserve">110010018
</t>
  </si>
  <si>
    <t>Cinta para empaque de 30 micras, transparente, dimensiones (72mmx50m), acrilico, no impresa, importado</t>
  </si>
  <si>
    <t>110010113</t>
  </si>
  <si>
    <t>Cosedora modelo 640</t>
  </si>
  <si>
    <t xml:space="preserve">110010017
</t>
  </si>
  <si>
    <t>Corrector liquido, presentacion en lapiz de 7 ml, con punta metalica .</t>
  </si>
  <si>
    <t>Disco Compacto CDS no reutilizables</t>
  </si>
  <si>
    <t>Disco Compacto CDS reutilizables</t>
  </si>
  <si>
    <t xml:space="preserve">110010098
</t>
  </si>
  <si>
    <t>Fechadores de 5 cm</t>
  </si>
  <si>
    <t xml:space="preserve">110010029
</t>
  </si>
  <si>
    <t>Gancho tipo clip estandar, en alambre plastico, de 50 mm (2 in), por 50 und.</t>
  </si>
  <si>
    <t xml:space="preserve">Caja
</t>
  </si>
  <si>
    <t xml:space="preserve">110010031
</t>
  </si>
  <si>
    <t>Gancho para cosedora.</t>
  </si>
  <si>
    <t>Lapiz para dibujo, fabricado en madera, de forma redonda con borrador, mina negra de 2 mm y dureza B.</t>
  </si>
  <si>
    <t>Libreta Cuadriculada mininotas</t>
  </si>
  <si>
    <t xml:space="preserve">110010037
</t>
  </si>
  <si>
    <t>Libreta Cuadriculada carta x 80 hojas</t>
  </si>
  <si>
    <t xml:space="preserve">110010121
</t>
  </si>
  <si>
    <t>Marcador para CDS</t>
  </si>
  <si>
    <t>Papel bond, de 75 g/m2, tamaño oficio, por resma de 500 hojas.</t>
  </si>
  <si>
    <t>Pegante en barra en presentacion de 40 g sin glicerina</t>
  </si>
  <si>
    <t>Planillero en acrilico transparente, tamaño oficio (21,59 cm x 35,56 cm), sistema de sujecion con gancho metalico y sin repisa.</t>
  </si>
  <si>
    <t>Pos it mediano</t>
  </si>
  <si>
    <t>Pos it pequeño</t>
  </si>
  <si>
    <t>Portaminas con punta y clip elaborado en plastico con diametro para mina mayor a 0.5 mm y menor o igual a 0.7 mm, zona de agarre en plastico, con borrador, sin afilaminas .</t>
  </si>
  <si>
    <t>portaplanos tamaño oficio paquete x 100 unidades</t>
  </si>
  <si>
    <t>Repuestos para portaminas 0.7</t>
  </si>
  <si>
    <t xml:space="preserve">Resaltador -varios colores punta biselada
</t>
  </si>
  <si>
    <t>Rotulos Autoadhesivos Ref: 1004 tamaño 110x80 mm x 30 unidades blanco</t>
  </si>
  <si>
    <t>Paquete</t>
  </si>
  <si>
    <t>Tijeras para multiusos, con longitud total de 7", hoja de acero, mango de plastico, importadas</t>
  </si>
  <si>
    <t>Balde plástico</t>
  </si>
  <si>
    <t>3</t>
  </si>
  <si>
    <t>No. De documentos realizados/No. De documentos programados</t>
  </si>
  <si>
    <t>No. De actos administrativos realizados/No. De actos administrativos programados</t>
  </si>
  <si>
    <t>No. Talleres realizados  / No.  de los talleres programados</t>
  </si>
  <si>
    <t>520 904 05 01 10</t>
  </si>
  <si>
    <t>SOBRETASA</t>
  </si>
  <si>
    <t>Prestacion de servicios categoria 5</t>
  </si>
  <si>
    <t>Prestacion de servicios categoria 2</t>
  </si>
  <si>
    <t>Prestacion de servicios categoria 1</t>
  </si>
  <si>
    <t>EXCEDENTES SOBRETASA</t>
  </si>
  <si>
    <t>Acuerdo 0001 del 12/04/2018, Por el cual se adicionan los excedentes financieros del año 2017 al presupuesto con recursos propios de la  Corporación  Autónoma  Regional  de  Boyacá  -  CORPOBOYACÁ, para  la vigencia fiscal  de 2018 y Acuerdo 0002 del 12/04/2018 Por medio del cual se modifican las metas físicas y financieras del Plan de Acción 2O16-2019 de la Corporación Autónoma Regional de Boyacá ''CORPOBOYACÁ".EXCEDENTES</t>
  </si>
  <si>
    <t>Adicion Prestacion de servicios</t>
  </si>
  <si>
    <t>Adicion Prestacion de servicios categoria 5</t>
  </si>
  <si>
    <t>Adicion  Prestacion de servicios categoria 2</t>
  </si>
  <si>
    <t>Adicion Prestacion de servicios categoria 2</t>
  </si>
  <si>
    <t>Adicion Prestacion de servicios categoria 1</t>
  </si>
  <si>
    <t xml:space="preserve"> Porcentaje de actos administrativos de reglamentacion del uso del agua </t>
  </si>
  <si>
    <t>4</t>
  </si>
  <si>
    <t>9</t>
  </si>
  <si>
    <t xml:space="preserve">Resolución 1729 Por medio del cual se efectúa un Traslado dentro del Presupuesto con recursos propios de la Corporación Autónoma Regional de Boyacá, CORPOBOYACÁ, vigencia Fiscal del año 2018 </t>
  </si>
  <si>
    <t>TONER DE TINTA</t>
  </si>
  <si>
    <t>Global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</si>
</sst>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_-&quot;$&quot;* #,##0_-;\-&quot;$&quot;* #,##0_-;_-&quot;$&quot;* &quot;-&quot;??_-;_-@_-"/>
    <numFmt numFmtId="193" formatCode="[$-240A]dddd\,\ d\ &quot;de&quot;\ mmmm\ &quot;de&quot;\ yyyy"/>
    <numFmt numFmtId="194" formatCode="[$-240A]h:mm:ss\ AM/PM"/>
    <numFmt numFmtId="195" formatCode="[$-240A]dddd\,\ dd&quot; de &quot;mmmm&quot; de &quot;yyyy"/>
    <numFmt numFmtId="196" formatCode="[$-240A]hh:mm:ss\ AM/PM"/>
    <numFmt numFmtId="197" formatCode="0.0"/>
    <numFmt numFmtId="198" formatCode="_(* #,##0.000_);_(* \(#,##0.000\);_(* &quot;-&quot;??_);_(@_)"/>
    <numFmt numFmtId="199" formatCode="_(* #,##0.0000_);_(* \(#,##0.0000\);_(* &quot;-&quot;??_);_(@_)"/>
    <numFmt numFmtId="200" formatCode="_(* #,##0.0_);_(* \(#,##0.0\);_(* &quot;-&quot;??_);_(@_)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&quot;$&quot;\ #,##0"/>
    <numFmt numFmtId="207" formatCode="&quot;$&quot;\ #,##0.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7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3"/>
      <color indexed="8"/>
      <name val="Arial Narrow"/>
      <family val="2"/>
    </font>
    <font>
      <sz val="14"/>
      <color indexed="8"/>
      <name val="Arial Narrow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3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3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 style="thin">
        <color rgb="FF000000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89" fontId="0" fillId="0" borderId="0" xfId="54" applyNumberFormat="1" applyFont="1" applyAlignment="1">
      <alignment horizontal="center" vertical="center"/>
    </xf>
    <xf numFmtId="189" fontId="0" fillId="0" borderId="0" xfId="54" applyNumberFormat="1" applyFont="1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53" applyNumberFormat="1" applyAlignment="1">
      <alignment vertical="center"/>
    </xf>
    <xf numFmtId="188" fontId="0" fillId="0" borderId="0" xfId="53" applyNumberFormat="1" applyFont="1" applyAlignment="1">
      <alignment vertical="center"/>
    </xf>
    <xf numFmtId="188" fontId="22" fillId="0" borderId="0" xfId="52" applyNumberFormat="1" applyFont="1" applyFill="1" applyAlignment="1">
      <alignment vertical="center"/>
    </xf>
    <xf numFmtId="188" fontId="27" fillId="0" borderId="10" xfId="5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9" fontId="20" fillId="0" borderId="0" xfId="55" applyNumberFormat="1" applyFont="1" applyFill="1" applyBorder="1" applyAlignment="1">
      <alignment horizontal="center" vertical="center" wrapText="1"/>
    </xf>
    <xf numFmtId="191" fontId="19" fillId="0" borderId="0" xfId="0" applyNumberFormat="1" applyFont="1" applyFill="1" applyBorder="1" applyAlignment="1">
      <alignment horizontal="center" vertical="center"/>
    </xf>
    <xf numFmtId="49" fontId="19" fillId="0" borderId="0" xfId="54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24" borderId="12" xfId="0" applyFont="1" applyFill="1" applyBorder="1" applyAlignment="1">
      <alignment vertical="center"/>
    </xf>
    <xf numFmtId="0" fontId="51" fillId="24" borderId="13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54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89" fontId="0" fillId="24" borderId="10" xfId="54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vertical="center"/>
    </xf>
    <xf numFmtId="189" fontId="0" fillId="24" borderId="10" xfId="54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189" fontId="20" fillId="24" borderId="16" xfId="54" applyNumberFormat="1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189" fontId="20" fillId="24" borderId="10" xfId="54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19" fillId="24" borderId="21" xfId="0" applyFont="1" applyFill="1" applyBorder="1" applyAlignment="1">
      <alignment vertical="center"/>
    </xf>
    <xf numFmtId="0" fontId="19" fillId="24" borderId="22" xfId="0" applyFont="1" applyFill="1" applyBorder="1" applyAlignment="1">
      <alignment vertical="center"/>
    </xf>
    <xf numFmtId="0" fontId="19" fillId="24" borderId="23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0" fontId="20" fillId="24" borderId="25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54" applyNumberFormat="1" applyFont="1" applyFill="1" applyBorder="1" applyAlignment="1">
      <alignment horizontal="center" vertical="center"/>
    </xf>
    <xf numFmtId="189" fontId="0" fillId="24" borderId="11" xfId="54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6" xfId="0" applyFont="1" applyFill="1" applyBorder="1" applyAlignment="1">
      <alignment vertical="center"/>
    </xf>
    <xf numFmtId="189" fontId="0" fillId="24" borderId="27" xfId="54" applyNumberFormat="1" applyFont="1" applyFill="1" applyBorder="1" applyAlignment="1">
      <alignment vertical="center"/>
    </xf>
    <xf numFmtId="0" fontId="20" fillId="24" borderId="28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189" fontId="0" fillId="24" borderId="17" xfId="54" applyNumberFormat="1" applyFont="1" applyFill="1" applyBorder="1" applyAlignment="1">
      <alignment horizontal="center" vertical="center"/>
    </xf>
    <xf numFmtId="189" fontId="0" fillId="24" borderId="17" xfId="54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20" fillId="24" borderId="25" xfId="0" applyFont="1" applyFill="1" applyBorder="1" applyAlignment="1">
      <alignment vertical="center" wrapText="1"/>
    </xf>
    <xf numFmtId="0" fontId="20" fillId="24" borderId="29" xfId="0" applyFont="1" applyFill="1" applyBorder="1" applyAlignment="1">
      <alignment vertical="center" wrapText="1"/>
    </xf>
    <xf numFmtId="189" fontId="0" fillId="24" borderId="16" xfId="54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54" applyNumberFormat="1" applyFont="1" applyFill="1" applyAlignment="1">
      <alignment horizontal="center" vertical="center"/>
    </xf>
    <xf numFmtId="189" fontId="0" fillId="24" borderId="0" xfId="54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30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vertical="center"/>
    </xf>
    <xf numFmtId="0" fontId="19" fillId="24" borderId="31" xfId="0" applyFont="1" applyFill="1" applyBorder="1" applyAlignment="1">
      <alignment horizontal="center" vertical="center"/>
    </xf>
    <xf numFmtId="0" fontId="19" fillId="24" borderId="3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right" vertical="center"/>
    </xf>
    <xf numFmtId="3" fontId="0" fillId="0" borderId="33" xfId="0" applyNumberFormat="1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justify" vertical="center"/>
    </xf>
    <xf numFmtId="0" fontId="0" fillId="0" borderId="34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horizontal="left" vertical="center"/>
    </xf>
    <xf numFmtId="186" fontId="20" fillId="0" borderId="11" xfId="0" applyNumberFormat="1" applyFont="1" applyFill="1" applyBorder="1" applyAlignment="1">
      <alignment horizontal="left" vertical="center"/>
    </xf>
    <xf numFmtId="49" fontId="19" fillId="0" borderId="11" xfId="54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49" fontId="19" fillId="0" borderId="36" xfId="54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49" fontId="19" fillId="0" borderId="29" xfId="54" applyNumberFormat="1" applyFont="1" applyFill="1" applyBorder="1" applyAlignment="1">
      <alignment horizontal="center" vertical="center"/>
    </xf>
    <xf numFmtId="0" fontId="21" fillId="16" borderId="37" xfId="0" applyFont="1" applyFill="1" applyBorder="1" applyAlignment="1">
      <alignment horizontal="center" vertical="center"/>
    </xf>
    <xf numFmtId="0" fontId="21" fillId="16" borderId="35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9" fontId="27" fillId="4" borderId="10" xfId="62" applyFont="1" applyFill="1" applyBorder="1" applyAlignment="1">
      <alignment vertical="center"/>
    </xf>
    <xf numFmtId="0" fontId="31" fillId="0" borderId="0" xfId="0" applyFont="1" applyAlignment="1">
      <alignment vertical="center" wrapText="1"/>
    </xf>
    <xf numFmtId="3" fontId="0" fillId="0" borderId="35" xfId="0" applyNumberFormat="1" applyFont="1" applyFill="1" applyBorder="1" applyAlignment="1">
      <alignment horizontal="right" vertical="center"/>
    </xf>
    <xf numFmtId="0" fontId="24" fillId="0" borderId="10" xfId="60" applyFont="1" applyBorder="1" applyAlignment="1">
      <alignment horizontal="center" vertical="center" wrapText="1"/>
      <protection/>
    </xf>
    <xf numFmtId="0" fontId="19" fillId="0" borderId="0" xfId="60" applyFont="1" applyAlignment="1">
      <alignment vertical="center"/>
      <protection/>
    </xf>
    <xf numFmtId="0" fontId="0" fillId="0" borderId="0" xfId="60" applyAlignment="1">
      <alignment vertical="center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25" fillId="0" borderId="10" xfId="60" applyFont="1" applyBorder="1" applyAlignment="1">
      <alignment horizontal="center" vertical="center" wrapText="1"/>
      <protection/>
    </xf>
    <xf numFmtId="0" fontId="20" fillId="0" borderId="10" xfId="60" applyFont="1" applyBorder="1" applyAlignment="1">
      <alignment horizontal="center" vertical="center" wrapText="1"/>
      <protection/>
    </xf>
    <xf numFmtId="189" fontId="52" fillId="0" borderId="10" xfId="55" applyNumberFormat="1" applyFont="1" applyFill="1" applyBorder="1" applyAlignment="1" applyProtection="1">
      <alignment horizontal="left" vertical="center" wrapText="1"/>
      <protection/>
    </xf>
    <xf numFmtId="9" fontId="53" fillId="0" borderId="10" xfId="62" applyFont="1" applyFill="1" applyBorder="1" applyAlignment="1" applyProtection="1">
      <alignment horizontal="center" vertical="center" wrapText="1"/>
      <protection locked="0"/>
    </xf>
    <xf numFmtId="192" fontId="53" fillId="0" borderId="10" xfId="58" applyNumberFormat="1" applyFont="1" applyFill="1" applyBorder="1" applyAlignment="1" applyProtection="1">
      <alignment horizontal="right" vertical="center" wrapText="1"/>
      <protection/>
    </xf>
    <xf numFmtId="9" fontId="53" fillId="0" borderId="10" xfId="62" applyFont="1" applyFill="1" applyBorder="1" applyAlignment="1" applyProtection="1">
      <alignment horizontal="center" vertical="center"/>
      <protection locked="0"/>
    </xf>
    <xf numFmtId="192" fontId="53" fillId="0" borderId="10" xfId="60" applyNumberFormat="1" applyFont="1" applyFill="1" applyBorder="1" applyAlignment="1" applyProtection="1">
      <alignment horizontal="right" vertical="center"/>
      <protection/>
    </xf>
    <xf numFmtId="192" fontId="0" fillId="0" borderId="10" xfId="60" applyNumberFormat="1" applyFont="1" applyBorder="1" applyAlignment="1">
      <alignment vertical="center"/>
      <protection/>
    </xf>
    <xf numFmtId="0" fontId="53" fillId="0" borderId="10" xfId="60" applyFont="1" applyFill="1" applyBorder="1" applyAlignment="1" applyProtection="1">
      <alignment horizontal="center" vertical="center" wrapText="1"/>
      <protection locked="0"/>
    </xf>
    <xf numFmtId="0" fontId="53" fillId="0" borderId="10" xfId="60" applyFont="1" applyFill="1" applyBorder="1" applyAlignment="1" applyProtection="1">
      <alignment horizontal="center" vertical="center"/>
      <protection locked="0"/>
    </xf>
    <xf numFmtId="0" fontId="0" fillId="0" borderId="37" xfId="60" applyFont="1" applyBorder="1" applyAlignment="1">
      <alignment vertical="center" wrapText="1"/>
      <protection/>
    </xf>
    <xf numFmtId="189" fontId="52" fillId="0" borderId="10" xfId="55" applyNumberFormat="1" applyFont="1" applyFill="1" applyBorder="1" applyAlignment="1" applyProtection="1">
      <alignment horizontal="justify" vertical="center" wrapText="1"/>
      <protection/>
    </xf>
    <xf numFmtId="9" fontId="53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0" applyFont="1" applyBorder="1" applyAlignment="1">
      <alignment vertical="center" wrapText="1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9" fontId="0" fillId="0" borderId="10" xfId="62" applyFont="1" applyFill="1" applyBorder="1" applyAlignment="1">
      <alignment horizontal="center" vertical="center" wrapText="1"/>
    </xf>
    <xf numFmtId="9" fontId="53" fillId="0" borderId="10" xfId="60" applyNumberFormat="1" applyFont="1" applyFill="1" applyBorder="1" applyAlignment="1" applyProtection="1">
      <alignment horizontal="center" vertical="center"/>
      <protection locked="0"/>
    </xf>
    <xf numFmtId="3" fontId="52" fillId="0" borderId="10" xfId="60" applyNumberFormat="1" applyFont="1" applyFill="1" applyBorder="1" applyAlignment="1" applyProtection="1">
      <alignment horizontal="left" vertical="center" wrapText="1"/>
      <protection/>
    </xf>
    <xf numFmtId="0" fontId="0" fillId="0" borderId="27" xfId="60" applyFont="1" applyBorder="1" applyAlignment="1">
      <alignment vertical="center" wrapText="1"/>
      <protection/>
    </xf>
    <xf numFmtId="0" fontId="52" fillId="0" borderId="10" xfId="60" applyFont="1" applyFill="1" applyBorder="1" applyAlignment="1" applyProtection="1">
      <alignment horizontal="left" vertical="center" wrapText="1"/>
      <protection/>
    </xf>
    <xf numFmtId="0" fontId="27" fillId="4" borderId="10" xfId="60" applyFont="1" applyFill="1" applyBorder="1" applyAlignment="1">
      <alignment vertical="center"/>
      <protection/>
    </xf>
    <xf numFmtId="192" fontId="27" fillId="4" borderId="10" xfId="60" applyNumberFormat="1" applyFont="1" applyFill="1" applyBorder="1" applyAlignment="1">
      <alignment vertical="center"/>
      <protection/>
    </xf>
    <xf numFmtId="0" fontId="27" fillId="0" borderId="0" xfId="60" applyFont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0" xfId="60" applyFill="1" applyAlignment="1">
      <alignment vertical="center"/>
      <protection/>
    </xf>
    <xf numFmtId="9" fontId="0" fillId="0" borderId="0" xfId="60" applyNumberFormat="1" applyAlignment="1">
      <alignment vertical="center"/>
      <protection/>
    </xf>
    <xf numFmtId="0" fontId="25" fillId="24" borderId="10" xfId="0" applyFont="1" applyFill="1" applyBorder="1" applyAlignment="1">
      <alignment horizontal="center" vertical="center" wrapText="1"/>
    </xf>
    <xf numFmtId="189" fontId="52" fillId="25" borderId="10" xfId="55" applyNumberFormat="1" applyFont="1" applyFill="1" applyBorder="1" applyAlignment="1" applyProtection="1">
      <alignment horizontal="left" vertical="center" wrapText="1"/>
      <protection/>
    </xf>
    <xf numFmtId="0" fontId="53" fillId="25" borderId="10" xfId="60" applyFont="1" applyFill="1" applyBorder="1" applyAlignment="1" applyProtection="1">
      <alignment horizontal="center" vertical="center" wrapText="1"/>
      <protection locked="0"/>
    </xf>
    <xf numFmtId="0" fontId="0" fillId="25" borderId="10" xfId="60" applyFont="1" applyFill="1" applyBorder="1" applyAlignment="1">
      <alignment horizontal="center" vertical="center" wrapText="1"/>
      <protection/>
    </xf>
    <xf numFmtId="192" fontId="53" fillId="25" borderId="10" xfId="58" applyNumberFormat="1" applyFont="1" applyFill="1" applyBorder="1" applyAlignment="1" applyProtection="1">
      <alignment horizontal="right" vertical="center" wrapText="1"/>
      <protection/>
    </xf>
    <xf numFmtId="0" fontId="53" fillId="25" borderId="10" xfId="60" applyFont="1" applyFill="1" applyBorder="1" applyAlignment="1" applyProtection="1">
      <alignment horizontal="center" vertical="center"/>
      <protection locked="0"/>
    </xf>
    <xf numFmtId="192" fontId="53" fillId="25" borderId="10" xfId="60" applyNumberFormat="1" applyFont="1" applyFill="1" applyBorder="1" applyAlignment="1" applyProtection="1">
      <alignment horizontal="right" vertical="center"/>
      <protection/>
    </xf>
    <xf numFmtId="9" fontId="53" fillId="25" borderId="10" xfId="62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54" fillId="0" borderId="37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89" fontId="34" fillId="0" borderId="10" xfId="55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4" fillId="0" borderId="37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189" fontId="34" fillId="0" borderId="0" xfId="55" applyNumberFormat="1" applyFont="1" applyFill="1" applyBorder="1" applyAlignment="1">
      <alignment horizontal="center" vertical="center" wrapText="1"/>
    </xf>
    <xf numFmtId="192" fontId="55" fillId="24" borderId="10" xfId="60" applyNumberFormat="1" applyFont="1" applyFill="1" applyBorder="1" applyAlignment="1" applyProtection="1">
      <alignment horizontal="right" vertical="center" wrapText="1"/>
      <protection/>
    </xf>
    <xf numFmtId="192" fontId="55" fillId="24" borderId="10" xfId="60" applyNumberFormat="1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>
      <alignment vertical="center"/>
    </xf>
    <xf numFmtId="189" fontId="20" fillId="24" borderId="38" xfId="54" applyNumberFormat="1" applyFont="1" applyFill="1" applyBorder="1" applyAlignment="1">
      <alignment vertical="center"/>
    </xf>
    <xf numFmtId="0" fontId="0" fillId="24" borderId="39" xfId="0" applyFont="1" applyFill="1" applyBorder="1" applyAlignment="1">
      <alignment vertical="center"/>
    </xf>
    <xf numFmtId="189" fontId="0" fillId="24" borderId="40" xfId="54" applyNumberFormat="1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3" fontId="0" fillId="0" borderId="40" xfId="0" applyNumberFormat="1" applyFont="1" applyBorder="1" applyAlignment="1">
      <alignment horizontal="center" vertical="center" wrapText="1"/>
    </xf>
    <xf numFmtId="0" fontId="0" fillId="24" borderId="41" xfId="0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vertical="center"/>
    </xf>
    <xf numFmtId="0" fontId="0" fillId="24" borderId="24" xfId="0" applyFont="1" applyFill="1" applyBorder="1" applyAlignment="1">
      <alignment vertical="center"/>
    </xf>
    <xf numFmtId="0" fontId="19" fillId="24" borderId="27" xfId="0" applyFont="1" applyFill="1" applyBorder="1" applyAlignment="1">
      <alignment horizontal="center" vertical="center" wrapText="1"/>
    </xf>
    <xf numFmtId="0" fontId="19" fillId="24" borderId="42" xfId="0" applyFont="1" applyFill="1" applyBorder="1" applyAlignment="1">
      <alignment horizontal="center" vertical="center" wrapText="1"/>
    </xf>
    <xf numFmtId="14" fontId="25" fillId="0" borderId="10" xfId="60" applyNumberFormat="1" applyFont="1" applyBorder="1" applyAlignment="1">
      <alignment horizontal="center" vertical="center"/>
      <protection/>
    </xf>
    <xf numFmtId="0" fontId="19" fillId="25" borderId="10" xfId="0" applyFont="1" applyFill="1" applyBorder="1" applyAlignment="1">
      <alignment vertical="center"/>
    </xf>
    <xf numFmtId="0" fontId="34" fillId="24" borderId="10" xfId="0" applyFont="1" applyFill="1" applyBorder="1" applyAlignment="1">
      <alignment horizontal="center" vertical="center"/>
    </xf>
    <xf numFmtId="0" fontId="22" fillId="0" borderId="0" xfId="60" applyFont="1" applyFill="1" applyAlignment="1">
      <alignment vertical="center"/>
      <protection/>
    </xf>
    <xf numFmtId="0" fontId="27" fillId="0" borderId="10" xfId="60" applyFont="1" applyFill="1" applyBorder="1" applyAlignment="1">
      <alignment horizontal="center" vertical="center"/>
      <protection/>
    </xf>
    <xf numFmtId="0" fontId="27" fillId="0" borderId="33" xfId="60" applyFont="1" applyFill="1" applyBorder="1" applyAlignment="1">
      <alignment horizontal="center" vertical="center"/>
      <protection/>
    </xf>
    <xf numFmtId="49" fontId="27" fillId="0" borderId="10" xfId="60" applyNumberFormat="1" applyFont="1" applyFill="1" applyBorder="1" applyAlignment="1">
      <alignment horizontal="center" vertical="center" wrapText="1"/>
      <protection/>
    </xf>
    <xf numFmtId="4" fontId="27" fillId="0" borderId="10" xfId="60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Border="1" applyAlignment="1">
      <alignment horizontal="center" vertical="center" wrapText="1"/>
      <protection/>
    </xf>
    <xf numFmtId="0" fontId="22" fillId="0" borderId="20" xfId="60" applyFont="1" applyBorder="1" applyAlignment="1">
      <alignment horizontal="left" vertical="center" wrapText="1"/>
      <protection/>
    </xf>
    <xf numFmtId="49" fontId="22" fillId="0" borderId="43" xfId="60" applyNumberFormat="1" applyFont="1" applyBorder="1" applyAlignment="1">
      <alignment horizontal="center" vertical="center" wrapText="1"/>
      <protection/>
    </xf>
    <xf numFmtId="3" fontId="22" fillId="0" borderId="43" xfId="60" applyNumberFormat="1" applyFont="1" applyBorder="1" applyAlignment="1">
      <alignment horizontal="center" vertical="center" wrapText="1"/>
      <protection/>
    </xf>
    <xf numFmtId="188" fontId="22" fillId="0" borderId="43" xfId="60" applyNumberFormat="1" applyFont="1" applyBorder="1" applyAlignment="1">
      <alignment horizontal="justify" vertical="center" wrapText="1"/>
      <protection/>
    </xf>
    <xf numFmtId="49" fontId="22" fillId="0" borderId="37" xfId="60" applyNumberFormat="1" applyFont="1" applyBorder="1" applyAlignment="1">
      <alignment horizontal="center" vertical="center" wrapText="1"/>
      <protection/>
    </xf>
    <xf numFmtId="0" fontId="22" fillId="0" borderId="11" xfId="60" applyFont="1" applyBorder="1" applyAlignment="1">
      <alignment horizontal="left" vertical="center" wrapText="1"/>
      <protection/>
    </xf>
    <xf numFmtId="49" fontId="22" fillId="0" borderId="29" xfId="60" applyNumberFormat="1" applyFont="1" applyBorder="1" applyAlignment="1">
      <alignment horizontal="center" vertical="center" wrapText="1"/>
      <protection/>
    </xf>
    <xf numFmtId="3" fontId="22" fillId="0" borderId="29" xfId="60" applyNumberFormat="1" applyFont="1" applyBorder="1" applyAlignment="1">
      <alignment horizontal="center" vertical="center" wrapText="1"/>
      <protection/>
    </xf>
    <xf numFmtId="49" fontId="22" fillId="26" borderId="37" xfId="60" applyNumberFormat="1" applyFont="1" applyFill="1" applyBorder="1" applyAlignment="1">
      <alignment horizontal="center" vertical="center" wrapText="1"/>
      <protection/>
    </xf>
    <xf numFmtId="0" fontId="27" fillId="0" borderId="0" xfId="60" applyFont="1" applyFill="1" applyAlignment="1">
      <alignment vertical="center"/>
      <protection/>
    </xf>
    <xf numFmtId="0" fontId="22" fillId="0" borderId="37" xfId="60" applyFont="1" applyBorder="1" applyAlignment="1">
      <alignment horizontal="center" vertical="center" wrapText="1"/>
      <protection/>
    </xf>
    <xf numFmtId="49" fontId="56" fillId="27" borderId="37" xfId="60" applyNumberFormat="1" applyFont="1" applyFill="1" applyBorder="1" applyAlignment="1">
      <alignment horizontal="center" vertical="center" wrapText="1"/>
      <protection/>
    </xf>
    <xf numFmtId="172" fontId="22" fillId="0" borderId="29" xfId="60" applyNumberFormat="1" applyFont="1" applyBorder="1" applyAlignment="1">
      <alignment horizontal="right" vertical="center" wrapText="1"/>
      <protection/>
    </xf>
    <xf numFmtId="0" fontId="56" fillId="0" borderId="37" xfId="60" applyFont="1" applyBorder="1" applyAlignment="1">
      <alignment horizontal="center" vertical="center"/>
      <protection/>
    </xf>
    <xf numFmtId="0" fontId="22" fillId="0" borderId="29" xfId="60" applyFont="1" applyBorder="1" applyAlignment="1">
      <alignment horizontal="center" vertical="center"/>
      <protection/>
    </xf>
    <xf numFmtId="207" fontId="56" fillId="0" borderId="29" xfId="60" applyNumberFormat="1" applyFont="1" applyBorder="1" applyAlignment="1">
      <alignment horizontal="center" vertical="center"/>
      <protection/>
    </xf>
    <xf numFmtId="0" fontId="56" fillId="0" borderId="11" xfId="60" applyFont="1" applyBorder="1" applyAlignment="1">
      <alignment horizontal="left" vertical="center" wrapText="1"/>
      <protection/>
    </xf>
    <xf numFmtId="188" fontId="27" fillId="0" borderId="29" xfId="60" applyNumberFormat="1" applyFont="1" applyBorder="1" applyAlignment="1">
      <alignment horizontal="right" vertical="center"/>
      <protection/>
    </xf>
    <xf numFmtId="3" fontId="22" fillId="0" borderId="0" xfId="60" applyNumberFormat="1" applyFont="1" applyFill="1" applyAlignment="1">
      <alignment vertical="center"/>
      <protection/>
    </xf>
    <xf numFmtId="9" fontId="25" fillId="24" borderId="27" xfId="62" applyFont="1" applyFill="1" applyBorder="1" applyAlignment="1">
      <alignment horizontal="center" vertical="center" wrapText="1"/>
    </xf>
    <xf numFmtId="0" fontId="55" fillId="24" borderId="10" xfId="0" applyFont="1" applyFill="1" applyBorder="1" applyAlignment="1" applyProtection="1">
      <alignment horizontal="left" vertical="center" wrapText="1"/>
      <protection/>
    </xf>
    <xf numFmtId="14" fontId="0" fillId="24" borderId="10" xfId="0" applyNumberFormat="1" applyFont="1" applyFill="1" applyBorder="1" applyAlignment="1">
      <alignment horizontal="center" vertical="center"/>
    </xf>
    <xf numFmtId="189" fontId="0" fillId="0" borderId="0" xfId="0" applyNumberFormat="1" applyAlignment="1">
      <alignment vertical="center"/>
    </xf>
    <xf numFmtId="189" fontId="0" fillId="28" borderId="40" xfId="54" applyNumberFormat="1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0" fillId="24" borderId="44" xfId="0" applyFont="1" applyFill="1" applyBorder="1" applyAlignment="1">
      <alignment vertical="center"/>
    </xf>
    <xf numFmtId="189" fontId="0" fillId="24" borderId="40" xfId="54" applyNumberFormat="1" applyFont="1" applyFill="1" applyBorder="1" applyAlignment="1">
      <alignment vertical="center"/>
    </xf>
    <xf numFmtId="0" fontId="0" fillId="29" borderId="40" xfId="0" applyFont="1" applyFill="1" applyBorder="1" applyAlignment="1">
      <alignment vertical="center"/>
    </xf>
    <xf numFmtId="0" fontId="0" fillId="29" borderId="37" xfId="0" applyFont="1" applyFill="1" applyBorder="1" applyAlignment="1">
      <alignment vertical="center"/>
    </xf>
    <xf numFmtId="0" fontId="0" fillId="29" borderId="10" xfId="0" applyFont="1" applyFill="1" applyBorder="1" applyAlignment="1">
      <alignment vertical="center"/>
    </xf>
    <xf numFmtId="0" fontId="0" fillId="29" borderId="16" xfId="0" applyFont="1" applyFill="1" applyBorder="1" applyAlignment="1">
      <alignment vertical="center"/>
    </xf>
    <xf numFmtId="188" fontId="0" fillId="0" borderId="10" xfId="51" applyNumberFormat="1" applyFont="1" applyFill="1" applyBorder="1" applyAlignment="1">
      <alignment vertical="center"/>
    </xf>
    <xf numFmtId="177" fontId="22" fillId="0" borderId="10" xfId="49" applyFont="1" applyFill="1" applyBorder="1" applyAlignment="1">
      <alignment vertical="center"/>
    </xf>
    <xf numFmtId="0" fontId="23" fillId="0" borderId="3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9" fontId="25" fillId="24" borderId="27" xfId="62" applyFont="1" applyFill="1" applyBorder="1" applyAlignment="1">
      <alignment horizontal="center" vertical="center" wrapText="1"/>
    </xf>
    <xf numFmtId="9" fontId="25" fillId="24" borderId="45" xfId="62" applyFont="1" applyFill="1" applyBorder="1" applyAlignment="1">
      <alignment horizontal="center" vertical="center" wrapText="1"/>
    </xf>
    <xf numFmtId="9" fontId="25" fillId="24" borderId="37" xfId="62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14" fontId="23" fillId="0" borderId="33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24" borderId="33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left" vertical="center" wrapText="1"/>
    </xf>
    <xf numFmtId="0" fontId="0" fillId="24" borderId="43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55" fillId="24" borderId="27" xfId="0" applyFont="1" applyFill="1" applyBorder="1" applyAlignment="1" applyProtection="1">
      <alignment horizontal="center" vertical="center" wrapText="1"/>
      <protection/>
    </xf>
    <xf numFmtId="0" fontId="55" fillId="24" borderId="45" xfId="0" applyFont="1" applyFill="1" applyBorder="1" applyAlignment="1" applyProtection="1">
      <alignment horizontal="center" vertical="center" wrapText="1"/>
      <protection/>
    </xf>
    <xf numFmtId="0" fontId="55" fillId="24" borderId="37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49" fontId="19" fillId="0" borderId="0" xfId="54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9" fontId="19" fillId="0" borderId="11" xfId="54" applyNumberFormat="1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left" vertical="center" wrapText="1"/>
    </xf>
    <xf numFmtId="0" fontId="20" fillId="16" borderId="33" xfId="0" applyFont="1" applyFill="1" applyBorder="1" applyAlignment="1">
      <alignment horizontal="left" vertical="center" wrapText="1"/>
    </xf>
    <xf numFmtId="0" fontId="20" fillId="16" borderId="20" xfId="0" applyFont="1" applyFill="1" applyBorder="1" applyAlignment="1">
      <alignment horizontal="left" vertical="center" wrapText="1"/>
    </xf>
    <xf numFmtId="0" fontId="20" fillId="16" borderId="4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34" fillId="0" borderId="37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right" vertical="center"/>
    </xf>
    <xf numFmtId="0" fontId="34" fillId="0" borderId="20" xfId="0" applyFont="1" applyBorder="1" applyAlignment="1">
      <alignment horizontal="right" vertical="center"/>
    </xf>
    <xf numFmtId="0" fontId="34" fillId="0" borderId="43" xfId="0" applyFont="1" applyBorder="1" applyAlignment="1">
      <alignment horizontal="right" vertical="center"/>
    </xf>
    <xf numFmtId="0" fontId="34" fillId="0" borderId="10" xfId="0" applyFont="1" applyBorder="1" applyAlignment="1">
      <alignment horizontal="center" vertical="center"/>
    </xf>
    <xf numFmtId="0" fontId="25" fillId="24" borderId="27" xfId="0" applyFont="1" applyFill="1" applyBorder="1" applyAlignment="1">
      <alignment horizontal="center" vertical="center" wrapText="1"/>
    </xf>
    <xf numFmtId="0" fontId="25" fillId="24" borderId="45" xfId="0" applyFont="1" applyFill="1" applyBorder="1" applyAlignment="1">
      <alignment horizontal="center" vertical="center" wrapText="1"/>
    </xf>
    <xf numFmtId="0" fontId="25" fillId="24" borderId="37" xfId="0" applyFont="1" applyFill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4" fontId="23" fillId="0" borderId="43" xfId="0" applyNumberFormat="1" applyFont="1" applyBorder="1" applyAlignment="1">
      <alignment horizontal="center" vertical="center"/>
    </xf>
    <xf numFmtId="0" fontId="20" fillId="16" borderId="3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89" fontId="34" fillId="0" borderId="33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0" fontId="21" fillId="24" borderId="49" xfId="0" applyFont="1" applyFill="1" applyBorder="1" applyAlignment="1">
      <alignment horizontal="center" vertical="center" wrapText="1"/>
    </xf>
    <xf numFmtId="0" fontId="21" fillId="24" borderId="50" xfId="0" applyFont="1" applyFill="1" applyBorder="1" applyAlignment="1">
      <alignment horizontal="center" vertical="center" wrapText="1"/>
    </xf>
    <xf numFmtId="0" fontId="21" fillId="24" borderId="5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right" vertical="center"/>
    </xf>
    <xf numFmtId="0" fontId="19" fillId="24" borderId="33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43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left" vertical="center"/>
    </xf>
    <xf numFmtId="0" fontId="0" fillId="24" borderId="43" xfId="0" applyFill="1" applyBorder="1" applyAlignment="1">
      <alignment horizontal="left" vertical="center"/>
    </xf>
    <xf numFmtId="0" fontId="0" fillId="24" borderId="19" xfId="0" applyFill="1" applyBorder="1" applyAlignment="1">
      <alignment horizontal="left" vertical="center"/>
    </xf>
    <xf numFmtId="0" fontId="0" fillId="24" borderId="19" xfId="0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/>
    </xf>
    <xf numFmtId="0" fontId="27" fillId="24" borderId="52" xfId="0" applyFont="1" applyFill="1" applyBorder="1" applyAlignment="1">
      <alignment horizontal="right" vertical="center"/>
    </xf>
    <xf numFmtId="0" fontId="27" fillId="24" borderId="47" xfId="0" applyFont="1" applyFill="1" applyBorder="1" applyAlignment="1">
      <alignment horizontal="right" vertical="center"/>
    </xf>
    <xf numFmtId="0" fontId="27" fillId="24" borderId="48" xfId="0" applyFont="1" applyFill="1" applyBorder="1" applyAlignment="1">
      <alignment horizontal="right" vertical="center"/>
    </xf>
    <xf numFmtId="0" fontId="19" fillId="24" borderId="46" xfId="0" applyFont="1" applyFill="1" applyBorder="1" applyAlignment="1">
      <alignment horizontal="center" vertical="center"/>
    </xf>
    <xf numFmtId="0" fontId="19" fillId="24" borderId="47" xfId="0" applyFont="1" applyFill="1" applyBorder="1" applyAlignment="1">
      <alignment horizontal="center" vertical="center"/>
    </xf>
    <xf numFmtId="0" fontId="19" fillId="24" borderId="53" xfId="0" applyFont="1" applyFill="1" applyBorder="1" applyAlignment="1">
      <alignment horizontal="center" vertical="center"/>
    </xf>
    <xf numFmtId="189" fontId="20" fillId="24" borderId="27" xfId="54" applyNumberFormat="1" applyFont="1" applyFill="1" applyBorder="1" applyAlignment="1">
      <alignment horizontal="center" vertical="center" wrapText="1"/>
    </xf>
    <xf numFmtId="189" fontId="20" fillId="24" borderId="37" xfId="54" applyNumberFormat="1" applyFont="1" applyFill="1" applyBorder="1" applyAlignment="1">
      <alignment horizontal="center" vertical="center" wrapText="1"/>
    </xf>
    <xf numFmtId="189" fontId="20" fillId="24" borderId="40" xfId="54" applyNumberFormat="1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center" vertical="center" wrapText="1"/>
    </xf>
    <xf numFmtId="0" fontId="20" fillId="24" borderId="55" xfId="0" applyFont="1" applyFill="1" applyBorder="1" applyAlignment="1">
      <alignment horizontal="center" vertical="center" wrapText="1"/>
    </xf>
    <xf numFmtId="0" fontId="20" fillId="24" borderId="56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57" xfId="54" applyNumberFormat="1" applyFont="1" applyFill="1" applyBorder="1" applyAlignment="1">
      <alignment horizontal="center" vertical="center" wrapText="1"/>
    </xf>
    <xf numFmtId="0" fontId="27" fillId="24" borderId="58" xfId="0" applyFont="1" applyFill="1" applyBorder="1" applyAlignment="1">
      <alignment horizontal="right" vertical="center"/>
    </xf>
    <xf numFmtId="0" fontId="27" fillId="24" borderId="22" xfId="0" applyFont="1" applyFill="1" applyBorder="1" applyAlignment="1">
      <alignment horizontal="right" vertical="center"/>
    </xf>
    <xf numFmtId="0" fontId="27" fillId="24" borderId="23" xfId="0" applyFont="1" applyFill="1" applyBorder="1" applyAlignment="1">
      <alignment horizontal="right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59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60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center" vertical="center" wrapText="1"/>
    </xf>
    <xf numFmtId="0" fontId="18" fillId="24" borderId="41" xfId="0" applyFont="1" applyFill="1" applyBorder="1" applyAlignment="1">
      <alignment horizontal="center" vertical="center" wrapText="1"/>
    </xf>
    <xf numFmtId="0" fontId="18" fillId="24" borderId="61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24" fillId="24" borderId="62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4" fillId="24" borderId="46" xfId="0" applyFont="1" applyFill="1" applyBorder="1" applyAlignment="1">
      <alignment horizontal="center" vertical="center" wrapText="1"/>
    </xf>
    <xf numFmtId="0" fontId="24" fillId="24" borderId="47" xfId="0" applyFont="1" applyFill="1" applyBorder="1" applyAlignment="1">
      <alignment horizontal="center" vertical="center" wrapText="1"/>
    </xf>
    <xf numFmtId="0" fontId="24" fillId="24" borderId="48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189" fontId="20" fillId="24" borderId="10" xfId="54" applyNumberFormat="1" applyFont="1" applyFill="1" applyBorder="1" applyAlignment="1">
      <alignment horizontal="center" vertical="center" wrapText="1"/>
    </xf>
    <xf numFmtId="0" fontId="58" fillId="24" borderId="63" xfId="0" applyFont="1" applyFill="1" applyBorder="1" applyAlignment="1">
      <alignment horizontal="left" vertical="center"/>
    </xf>
    <xf numFmtId="0" fontId="58" fillId="24" borderId="50" xfId="0" applyFont="1" applyFill="1" applyBorder="1" applyAlignment="1">
      <alignment horizontal="left" vertical="center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left" vertical="center"/>
    </xf>
    <xf numFmtId="0" fontId="20" fillId="24" borderId="40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14" fontId="25" fillId="24" borderId="21" xfId="0" applyNumberFormat="1" applyFont="1" applyFill="1" applyBorder="1" applyAlignment="1">
      <alignment horizontal="center" vertical="center" wrapText="1"/>
    </xf>
    <xf numFmtId="14" fontId="25" fillId="24" borderId="22" xfId="0" applyNumberFormat="1" applyFont="1" applyFill="1" applyBorder="1" applyAlignment="1">
      <alignment horizontal="center" vertical="center" wrapText="1"/>
    </xf>
    <xf numFmtId="14" fontId="25" fillId="24" borderId="59" xfId="0" applyNumberFormat="1" applyFont="1" applyFill="1" applyBorder="1" applyAlignment="1">
      <alignment horizontal="center" vertical="center" wrapText="1"/>
    </xf>
    <xf numFmtId="0" fontId="20" fillId="24" borderId="55" xfId="0" applyFont="1" applyFill="1" applyBorder="1" applyAlignment="1">
      <alignment horizontal="left" vertical="center"/>
    </xf>
    <xf numFmtId="0" fontId="20" fillId="24" borderId="12" xfId="0" applyFont="1" applyFill="1" applyBorder="1" applyAlignment="1">
      <alignment horizontal="left" vertical="center"/>
    </xf>
    <xf numFmtId="0" fontId="23" fillId="24" borderId="64" xfId="0" applyFont="1" applyFill="1" applyBorder="1" applyAlignment="1">
      <alignment horizontal="center" vertical="center"/>
    </xf>
    <xf numFmtId="0" fontId="23" fillId="24" borderId="65" xfId="0" applyFont="1" applyFill="1" applyBorder="1" applyAlignment="1">
      <alignment horizontal="center" vertical="center"/>
    </xf>
    <xf numFmtId="0" fontId="20" fillId="24" borderId="52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0" fillId="24" borderId="66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0" fontId="19" fillId="24" borderId="60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20" fillId="24" borderId="67" xfId="0" applyFont="1" applyFill="1" applyBorder="1" applyAlignment="1">
      <alignment horizontal="right" vertical="center"/>
    </xf>
    <xf numFmtId="0" fontId="20" fillId="24" borderId="31" xfId="0" applyFont="1" applyFill="1" applyBorder="1" applyAlignment="1">
      <alignment horizontal="right" vertical="center"/>
    </xf>
    <xf numFmtId="0" fontId="20" fillId="24" borderId="68" xfId="0" applyFont="1" applyFill="1" applyBorder="1" applyAlignment="1">
      <alignment horizontal="right" vertical="center"/>
    </xf>
    <xf numFmtId="0" fontId="20" fillId="24" borderId="63" xfId="0" applyFont="1" applyFill="1" applyBorder="1" applyAlignment="1">
      <alignment horizontal="left" vertical="center"/>
    </xf>
    <xf numFmtId="0" fontId="20" fillId="24" borderId="50" xfId="0" applyFont="1" applyFill="1" applyBorder="1" applyAlignment="1">
      <alignment horizontal="left" vertical="center"/>
    </xf>
    <xf numFmtId="0" fontId="20" fillId="24" borderId="52" xfId="0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60" xfId="0" applyFont="1" applyFill="1" applyBorder="1" applyAlignment="1">
      <alignment horizontal="center" vertical="center" wrapText="1"/>
    </xf>
    <xf numFmtId="189" fontId="20" fillId="24" borderId="27" xfId="54" applyNumberFormat="1" applyFont="1" applyFill="1" applyBorder="1" applyAlignment="1">
      <alignment horizontal="center" vertical="center"/>
    </xf>
    <xf numFmtId="189" fontId="20" fillId="24" borderId="37" xfId="54" applyNumberFormat="1" applyFont="1" applyFill="1" applyBorder="1" applyAlignment="1">
      <alignment horizontal="center" vertical="center"/>
    </xf>
    <xf numFmtId="189" fontId="21" fillId="24" borderId="57" xfId="54" applyNumberFormat="1" applyFont="1" applyFill="1" applyBorder="1" applyAlignment="1">
      <alignment horizontal="center" vertical="center" wrapText="1"/>
    </xf>
    <xf numFmtId="189" fontId="21" fillId="24" borderId="37" xfId="54" applyNumberFormat="1" applyFont="1" applyFill="1" applyBorder="1" applyAlignment="1">
      <alignment horizontal="center" vertical="center" wrapText="1"/>
    </xf>
    <xf numFmtId="189" fontId="21" fillId="24" borderId="10" xfId="54" applyNumberFormat="1" applyFont="1" applyFill="1" applyBorder="1" applyAlignment="1">
      <alignment horizontal="center" vertical="center" wrapText="1"/>
    </xf>
    <xf numFmtId="0" fontId="18" fillId="0" borderId="35" xfId="60" applyFont="1" applyFill="1" applyBorder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29" xfId="60" applyFont="1" applyFill="1" applyBorder="1" applyAlignment="1">
      <alignment horizontal="center" vertical="center"/>
      <protection/>
    </xf>
    <xf numFmtId="0" fontId="27" fillId="0" borderId="33" xfId="60" applyFont="1" applyBorder="1" applyAlignment="1">
      <alignment horizontal="right" vertical="center"/>
      <protection/>
    </xf>
    <xf numFmtId="0" fontId="27" fillId="0" borderId="20" xfId="60" applyFont="1" applyBorder="1" applyAlignment="1">
      <alignment horizontal="right" vertical="center"/>
      <protection/>
    </xf>
    <xf numFmtId="0" fontId="27" fillId="0" borderId="69" xfId="60" applyFont="1" applyBorder="1" applyAlignment="1">
      <alignment horizontal="right" vertical="center"/>
      <protection/>
    </xf>
    <xf numFmtId="0" fontId="22" fillId="0" borderId="27" xfId="60" applyFont="1" applyFill="1" applyBorder="1" applyAlignment="1">
      <alignment horizontal="center" vertical="center"/>
      <protection/>
    </xf>
    <xf numFmtId="0" fontId="22" fillId="0" borderId="45" xfId="60" applyFont="1" applyFill="1" applyBorder="1" applyAlignment="1">
      <alignment horizontal="center" vertical="center"/>
      <protection/>
    </xf>
    <xf numFmtId="0" fontId="22" fillId="0" borderId="37" xfId="60" applyFont="1" applyFill="1" applyBorder="1" applyAlignment="1">
      <alignment horizontal="center" vertical="center"/>
      <protection/>
    </xf>
    <xf numFmtId="0" fontId="23" fillId="0" borderId="10" xfId="60" applyFont="1" applyFill="1" applyBorder="1" applyAlignment="1">
      <alignment horizontal="center" vertical="center"/>
      <protection/>
    </xf>
    <xf numFmtId="0" fontId="19" fillId="0" borderId="10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18" fillId="0" borderId="10" xfId="60" applyFont="1" applyBorder="1" applyAlignment="1">
      <alignment horizontal="center" vertical="center" wrapText="1"/>
      <protection/>
    </xf>
    <xf numFmtId="0" fontId="0" fillId="0" borderId="10" xfId="60" applyBorder="1" applyAlignment="1">
      <alignment horizontal="center" vertical="center"/>
      <protection/>
    </xf>
    <xf numFmtId="0" fontId="24" fillId="0" borderId="10" xfId="60" applyFont="1" applyBorder="1" applyAlignment="1">
      <alignment horizontal="center" vertical="center" wrapText="1"/>
      <protection/>
    </xf>
    <xf numFmtId="0" fontId="25" fillId="0" borderId="10" xfId="60" applyFont="1" applyBorder="1" applyAlignment="1">
      <alignment horizontal="center" vertical="center" wrapText="1"/>
      <protection/>
    </xf>
    <xf numFmtId="14" fontId="25" fillId="0" borderId="10" xfId="60" applyNumberFormat="1" applyFont="1" applyBorder="1" applyAlignment="1">
      <alignment horizontal="center" vertical="center"/>
      <protection/>
    </xf>
    <xf numFmtId="0" fontId="20" fillId="0" borderId="10" xfId="60" applyFont="1" applyBorder="1" applyAlignment="1">
      <alignment horizontal="left" vertical="center"/>
      <protection/>
    </xf>
    <xf numFmtId="0" fontId="18" fillId="0" borderId="10" xfId="60" applyFont="1" applyBorder="1" applyAlignment="1">
      <alignment horizontal="left" vertical="center" wrapText="1"/>
      <protection/>
    </xf>
    <xf numFmtId="0" fontId="24" fillId="0" borderId="10" xfId="60" applyFont="1" applyBorder="1" applyAlignment="1">
      <alignment horizontal="left" vertical="center" wrapText="1"/>
      <protection/>
    </xf>
    <xf numFmtId="0" fontId="0" fillId="0" borderId="10" xfId="60" applyFont="1" applyBorder="1" applyAlignment="1">
      <alignment horizontal="left" vertical="center"/>
      <protection/>
    </xf>
    <xf numFmtId="0" fontId="0" fillId="0" borderId="10" xfId="60" applyFont="1" applyBorder="1" applyAlignment="1">
      <alignment horizontal="left" vertical="center" wrapText="1"/>
      <protection/>
    </xf>
    <xf numFmtId="0" fontId="0" fillId="0" borderId="10" xfId="60" applyFont="1" applyBorder="1" applyAlignment="1">
      <alignment horizontal="center" vertic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10" xfId="60" applyFont="1" applyFill="1" applyBorder="1" applyAlignment="1">
      <alignment horizontal="center" vertical="center" wrapText="1"/>
      <protection/>
    </xf>
    <xf numFmtId="0" fontId="0" fillId="25" borderId="27" xfId="60" applyFont="1" applyFill="1" applyBorder="1" applyAlignment="1">
      <alignment horizontal="center" vertical="center" wrapText="1"/>
      <protection/>
    </xf>
    <xf numFmtId="0" fontId="0" fillId="25" borderId="45" xfId="60" applyFont="1" applyFill="1" applyBorder="1" applyAlignment="1">
      <alignment horizontal="center" vertical="center" wrapText="1"/>
      <protection/>
    </xf>
    <xf numFmtId="0" fontId="59" fillId="25" borderId="33" xfId="60" applyFont="1" applyFill="1" applyBorder="1" applyAlignment="1" applyProtection="1">
      <alignment horizontal="center" vertical="center" wrapText="1"/>
      <protection/>
    </xf>
    <xf numFmtId="0" fontId="59" fillId="25" borderId="20" xfId="60" applyFont="1" applyFill="1" applyBorder="1" applyAlignment="1" applyProtection="1">
      <alignment horizontal="center" vertical="center" wrapText="1"/>
      <protection/>
    </xf>
    <xf numFmtId="0" fontId="59" fillId="25" borderId="43" xfId="60" applyFont="1" applyFill="1" applyBorder="1" applyAlignment="1" applyProtection="1">
      <alignment horizontal="center" vertical="center" wrapText="1"/>
      <protection/>
    </xf>
    <xf numFmtId="1" fontId="20" fillId="25" borderId="10" xfId="62" applyNumberFormat="1" applyFont="1" applyFill="1" applyBorder="1" applyAlignment="1">
      <alignment horizontal="center" vertical="center" wrapText="1"/>
    </xf>
    <xf numFmtId="192" fontId="0" fillId="0" borderId="27" xfId="60" applyNumberFormat="1" applyFont="1" applyBorder="1" applyAlignment="1">
      <alignment horizontal="center" vertical="center"/>
      <protection/>
    </xf>
    <xf numFmtId="192" fontId="0" fillId="0" borderId="37" xfId="60" applyNumberFormat="1" applyFont="1" applyBorder="1" applyAlignment="1">
      <alignment horizontal="center" vertical="center"/>
      <protection/>
    </xf>
    <xf numFmtId="9" fontId="53" fillId="25" borderId="33" xfId="62" applyFont="1" applyFill="1" applyBorder="1" applyAlignment="1" applyProtection="1">
      <alignment horizontal="center" vertical="center" wrapText="1"/>
      <protection locked="0"/>
    </xf>
    <xf numFmtId="9" fontId="53" fillId="25" borderId="43" xfId="62" applyFont="1" applyFill="1" applyBorder="1" applyAlignment="1" applyProtection="1">
      <alignment horizontal="center" vertical="center" wrapText="1"/>
      <protection locked="0"/>
    </xf>
    <xf numFmtId="0" fontId="0" fillId="0" borderId="45" xfId="60" applyFont="1" applyBorder="1" applyAlignment="1">
      <alignment horizontal="center" vertical="center" wrapText="1"/>
      <protection/>
    </xf>
    <xf numFmtId="0" fontId="0" fillId="0" borderId="46" xfId="60" applyFont="1" applyBorder="1" applyAlignment="1">
      <alignment horizontal="center" vertical="center" wrapText="1"/>
      <protection/>
    </xf>
    <xf numFmtId="0" fontId="0" fillId="0" borderId="47" xfId="60" applyFont="1" applyBorder="1" applyAlignment="1">
      <alignment horizontal="center" vertical="center" wrapText="1"/>
      <protection/>
    </xf>
    <xf numFmtId="0" fontId="0" fillId="0" borderId="48" xfId="60" applyFont="1" applyBorder="1" applyAlignment="1">
      <alignment horizontal="center" vertical="center" wrapText="1"/>
      <protection/>
    </xf>
    <xf numFmtId="0" fontId="0" fillId="0" borderId="35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29" xfId="60" applyFont="1" applyBorder="1" applyAlignment="1">
      <alignment horizontal="center" vertical="center" wrapText="1"/>
      <protection/>
    </xf>
    <xf numFmtId="9" fontId="53" fillId="0" borderId="33" xfId="62" applyFont="1" applyFill="1" applyBorder="1" applyAlignment="1" applyProtection="1">
      <alignment horizontal="center" vertical="center" wrapText="1"/>
      <protection locked="0"/>
    </xf>
    <xf numFmtId="9" fontId="53" fillId="0" borderId="43" xfId="62" applyFont="1" applyFill="1" applyBorder="1" applyAlignment="1" applyProtection="1">
      <alignment horizontal="center" vertical="center" wrapText="1"/>
      <protection locked="0"/>
    </xf>
    <xf numFmtId="0" fontId="59" fillId="0" borderId="33" xfId="60" applyFont="1" applyFill="1" applyBorder="1" applyAlignment="1" applyProtection="1">
      <alignment horizontal="center" vertical="center" wrapText="1"/>
      <protection/>
    </xf>
    <xf numFmtId="0" fontId="59" fillId="0" borderId="20" xfId="60" applyFont="1" applyFill="1" applyBorder="1" applyAlignment="1" applyProtection="1">
      <alignment horizontal="center" vertical="center" wrapText="1"/>
      <protection/>
    </xf>
    <xf numFmtId="0" fontId="59" fillId="0" borderId="43" xfId="60" applyFont="1" applyFill="1" applyBorder="1" applyAlignment="1" applyProtection="1">
      <alignment horizontal="center" vertical="center" wrapText="1"/>
      <protection/>
    </xf>
    <xf numFmtId="1" fontId="20" fillId="0" borderId="10" xfId="62" applyNumberFormat="1" applyFont="1" applyBorder="1" applyAlignment="1">
      <alignment horizontal="center" vertical="center" wrapText="1"/>
    </xf>
    <xf numFmtId="0" fontId="0" fillId="0" borderId="33" xfId="60" applyFont="1" applyBorder="1" applyAlignment="1">
      <alignment horizontal="justify" vertical="center" wrapText="1"/>
      <protection/>
    </xf>
    <xf numFmtId="0" fontId="0" fillId="0" borderId="20" xfId="60" applyFont="1" applyBorder="1" applyAlignment="1">
      <alignment horizontal="justify" vertical="center" wrapText="1"/>
      <protection/>
    </xf>
    <xf numFmtId="0" fontId="0" fillId="0" borderId="43" xfId="60" applyFont="1" applyBorder="1" applyAlignment="1">
      <alignment horizontal="justify" vertical="center" wrapText="1"/>
      <protection/>
    </xf>
    <xf numFmtId="9" fontId="20" fillId="0" borderId="10" xfId="62" applyFont="1" applyBorder="1" applyAlignment="1">
      <alignment horizontal="center" vertical="center" wrapText="1"/>
    </xf>
    <xf numFmtId="0" fontId="0" fillId="0" borderId="10" xfId="60" applyFont="1" applyBorder="1" applyAlignment="1">
      <alignment horizontal="justify" vertical="center" wrapText="1"/>
      <protection/>
    </xf>
    <xf numFmtId="9" fontId="20" fillId="24" borderId="10" xfId="62" applyFont="1" applyFill="1" applyBorder="1" applyAlignment="1">
      <alignment horizontal="center" vertical="center" wrapText="1"/>
    </xf>
    <xf numFmtId="0" fontId="0" fillId="0" borderId="33" xfId="60" applyFont="1" applyBorder="1" applyAlignment="1">
      <alignment horizontal="center" vertical="center" wrapText="1"/>
      <protection/>
    </xf>
    <xf numFmtId="0" fontId="0" fillId="0" borderId="20" xfId="60" applyFont="1" applyBorder="1" applyAlignment="1">
      <alignment horizontal="center" vertical="center" wrapText="1"/>
      <protection/>
    </xf>
    <xf numFmtId="0" fontId="0" fillId="0" borderId="43" xfId="60" applyFont="1" applyBorder="1" applyAlignment="1">
      <alignment horizontal="center" vertical="center" wrapText="1"/>
      <protection/>
    </xf>
    <xf numFmtId="1" fontId="0" fillId="0" borderId="33" xfId="62" applyNumberFormat="1" applyFont="1" applyFill="1" applyBorder="1" applyAlignment="1">
      <alignment horizontal="center" vertical="center" wrapText="1"/>
    </xf>
    <xf numFmtId="1" fontId="0" fillId="0" borderId="43" xfId="62" applyNumberFormat="1" applyFont="1" applyFill="1" applyBorder="1" applyAlignment="1">
      <alignment horizontal="center" vertical="center" wrapText="1"/>
    </xf>
    <xf numFmtId="0" fontId="27" fillId="4" borderId="10" xfId="60" applyFont="1" applyFill="1" applyBorder="1" applyAlignment="1">
      <alignment horizontal="left" vertical="center"/>
      <protection/>
    </xf>
    <xf numFmtId="192" fontId="27" fillId="4" borderId="33" xfId="62" applyNumberFormat="1" applyFont="1" applyFill="1" applyBorder="1" applyAlignment="1">
      <alignment horizontal="center" vertical="center"/>
    </xf>
    <xf numFmtId="9" fontId="27" fillId="4" borderId="43" xfId="62" applyFont="1" applyFill="1" applyBorder="1" applyAlignment="1">
      <alignment horizontal="center" vertical="center"/>
    </xf>
    <xf numFmtId="9" fontId="20" fillId="0" borderId="33" xfId="62" applyFont="1" applyBorder="1" applyAlignment="1">
      <alignment horizontal="center" vertical="center" wrapText="1"/>
    </xf>
    <xf numFmtId="9" fontId="20" fillId="0" borderId="43" xfId="62" applyFont="1" applyBorder="1" applyAlignment="1">
      <alignment horizontal="center" vertical="center" wrapText="1"/>
    </xf>
    <xf numFmtId="0" fontId="0" fillId="0" borderId="37" xfId="60" applyFont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5" xfId="51"/>
    <cellStyle name="Millares_3-SISTEMA DESARROLLO ADMINISTRATIVO-POA 2008-1" xfId="52"/>
    <cellStyle name="Millares_Copia de MATRICES OPERATIVAS PROYECTOS PAT 07-09-AJUSTADAS-2008" xfId="53"/>
    <cellStyle name="Millares_FORMATO POA" xfId="54"/>
    <cellStyle name="Millares_Libro2" xfId="55"/>
    <cellStyle name="Currency" xfId="56"/>
    <cellStyle name="Currency [0]" xfId="57"/>
    <cellStyle name="Moneda 2" xfId="58"/>
    <cellStyle name="Neutral" xfId="59"/>
    <cellStyle name="Normal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3</xdr:row>
      <xdr:rowOff>190500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VELAS~1.COR\AppData\Local\Temp\Rar$DIa0.833\7.9%20FEV-16%20Acciones%20de%20manejo%20Lago%20de%20T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8\7.%20GESTION%20INTEGRAL%20DEL%20RECURSO%20HIDRICO\7.1%20PORH%20RIO%20CHICAMOCHA\FEV-16%20PORH%20Cuenca%20alta%20y%20media%20del%20R&#237;o%20Chicamo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1">
        <row r="4">
          <cell r="K4" t="str">
            <v>Versión 7</v>
          </cell>
          <cell r="O4">
            <v>42507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zoomScale="70" zoomScaleNormal="70" zoomScalePageLayoutView="0" workbookViewId="0" topLeftCell="A10">
      <selection activeCell="P16" sqref="P16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6.8515625" style="1" customWidth="1"/>
    <col min="6" max="6" width="24.421875" style="1" customWidth="1"/>
    <col min="7" max="7" width="25.28125" style="2" customWidth="1"/>
    <col min="8" max="8" width="22.28125" style="1" customWidth="1"/>
    <col min="9" max="10" width="19.8515625" style="1" customWidth="1"/>
    <col min="11" max="11" width="28.00390625" style="1" customWidth="1"/>
    <col min="12" max="12" width="18.140625" style="1" customWidth="1"/>
    <col min="13" max="16" width="19.421875" style="1" customWidth="1"/>
    <col min="17" max="17" width="19.421875" style="1" hidden="1" customWidth="1"/>
    <col min="18" max="18" width="11.421875" style="1" hidden="1" customWidth="1"/>
    <col min="19" max="19" width="11.421875" style="1" customWidth="1"/>
    <col min="20" max="16384" width="11.421875" style="1" customWidth="1"/>
  </cols>
  <sheetData>
    <row r="1" spans="1:17" ht="31.5" customHeight="1">
      <c r="A1" s="291"/>
      <c r="B1" s="291"/>
      <c r="C1" s="293" t="s">
        <v>49</v>
      </c>
      <c r="D1" s="294"/>
      <c r="E1" s="294"/>
      <c r="F1" s="294"/>
      <c r="G1" s="294"/>
      <c r="H1" s="294"/>
      <c r="I1" s="294"/>
      <c r="J1" s="295"/>
      <c r="K1" s="288" t="s">
        <v>95</v>
      </c>
      <c r="L1" s="288"/>
      <c r="M1" s="288"/>
      <c r="N1" s="288"/>
      <c r="O1" s="288"/>
      <c r="P1" s="86"/>
      <c r="Q1" s="86"/>
    </row>
    <row r="2" spans="1:17" ht="19.5" customHeight="1">
      <c r="A2" s="291"/>
      <c r="B2" s="291"/>
      <c r="C2" s="296"/>
      <c r="D2" s="297"/>
      <c r="E2" s="297"/>
      <c r="F2" s="297"/>
      <c r="G2" s="297"/>
      <c r="H2" s="297"/>
      <c r="I2" s="297"/>
      <c r="J2" s="298"/>
      <c r="K2" s="245" t="s">
        <v>52</v>
      </c>
      <c r="L2" s="245"/>
      <c r="M2" s="245"/>
      <c r="N2" s="245"/>
      <c r="O2" s="245"/>
      <c r="P2" s="26"/>
      <c r="Q2" s="26"/>
    </row>
    <row r="3" spans="1:17" ht="19.5" customHeight="1">
      <c r="A3" s="291"/>
      <c r="B3" s="291"/>
      <c r="C3" s="293" t="s">
        <v>50</v>
      </c>
      <c r="D3" s="294"/>
      <c r="E3" s="294"/>
      <c r="F3" s="294"/>
      <c r="G3" s="294"/>
      <c r="H3" s="294"/>
      <c r="I3" s="294"/>
      <c r="J3" s="295"/>
      <c r="K3" s="245" t="s">
        <v>53</v>
      </c>
      <c r="L3" s="245"/>
      <c r="M3" s="245"/>
      <c r="N3" s="245" t="s">
        <v>66</v>
      </c>
      <c r="O3" s="245"/>
      <c r="P3" s="26"/>
      <c r="Q3" s="26"/>
    </row>
    <row r="4" spans="1:17" ht="24.75" customHeight="1">
      <c r="A4" s="291"/>
      <c r="B4" s="291"/>
      <c r="C4" s="296"/>
      <c r="D4" s="297"/>
      <c r="E4" s="297"/>
      <c r="F4" s="297"/>
      <c r="G4" s="297"/>
      <c r="H4" s="297"/>
      <c r="I4" s="297"/>
      <c r="J4" s="298"/>
      <c r="K4" s="230" t="s">
        <v>177</v>
      </c>
      <c r="L4" s="242"/>
      <c r="M4" s="231"/>
      <c r="N4" s="241">
        <v>42999</v>
      </c>
      <c r="O4" s="289"/>
      <c r="P4" s="87"/>
      <c r="Q4" s="87"/>
    </row>
    <row r="5" spans="1:17" ht="31.5" customHeight="1">
      <c r="A5" s="292" t="s">
        <v>101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88"/>
      <c r="Q5" s="88"/>
    </row>
    <row r="6" spans="1:18" ht="30.75" customHeight="1">
      <c r="A6" s="290" t="s">
        <v>3</v>
      </c>
      <c r="B6" s="290"/>
      <c r="C6" s="290"/>
      <c r="D6" s="255" t="s">
        <v>123</v>
      </c>
      <c r="E6" s="255"/>
      <c r="F6" s="255"/>
      <c r="G6" s="255"/>
      <c r="H6" s="104" t="s">
        <v>0</v>
      </c>
      <c r="I6" s="105" t="s">
        <v>1</v>
      </c>
      <c r="J6" s="92"/>
      <c r="K6" s="24"/>
      <c r="L6" s="253"/>
      <c r="M6" s="253"/>
      <c r="N6" s="85"/>
      <c r="O6" s="98"/>
      <c r="P6" s="85"/>
      <c r="Q6" s="85"/>
      <c r="R6" s="3"/>
    </row>
    <row r="7" spans="1:17" ht="34.5" customHeight="1">
      <c r="A7" s="259" t="s">
        <v>60</v>
      </c>
      <c r="B7" s="259"/>
      <c r="C7" s="259"/>
      <c r="D7" s="254" t="s">
        <v>124</v>
      </c>
      <c r="E7" s="254"/>
      <c r="F7" s="254"/>
      <c r="G7" s="254"/>
      <c r="H7" s="23" t="s">
        <v>103</v>
      </c>
      <c r="I7" s="90">
        <v>100000000</v>
      </c>
      <c r="J7" s="93"/>
      <c r="K7" s="20"/>
      <c r="L7" s="256"/>
      <c r="M7" s="256"/>
      <c r="N7" s="21"/>
      <c r="O7" s="99"/>
      <c r="P7" s="21"/>
      <c r="Q7" s="21"/>
    </row>
    <row r="8" spans="1:18" ht="34.5" customHeight="1">
      <c r="A8" s="260" t="s">
        <v>108</v>
      </c>
      <c r="B8" s="261"/>
      <c r="C8" s="262"/>
      <c r="D8" s="263" t="s">
        <v>125</v>
      </c>
      <c r="E8" s="264"/>
      <c r="F8" s="264"/>
      <c r="G8" s="265"/>
      <c r="H8" s="16" t="s">
        <v>92</v>
      </c>
      <c r="I8" s="91">
        <v>40000000</v>
      </c>
      <c r="J8" s="93"/>
      <c r="K8" s="20"/>
      <c r="L8" s="21"/>
      <c r="M8" s="21"/>
      <c r="N8" s="21"/>
      <c r="O8" s="99"/>
      <c r="P8" s="21"/>
      <c r="Q8" s="21"/>
      <c r="R8" s="110" t="s">
        <v>261</v>
      </c>
    </row>
    <row r="9" spans="1:18" ht="33" customHeight="1">
      <c r="A9" s="259" t="s">
        <v>2</v>
      </c>
      <c r="B9" s="259"/>
      <c r="C9" s="259"/>
      <c r="D9" s="257" t="s">
        <v>149</v>
      </c>
      <c r="E9" s="257"/>
      <c r="F9" s="257"/>
      <c r="G9" s="257"/>
      <c r="H9" s="16" t="s">
        <v>93</v>
      </c>
      <c r="I9" s="91" t="s">
        <v>4</v>
      </c>
      <c r="J9" s="94"/>
      <c r="K9" s="22"/>
      <c r="L9" s="256"/>
      <c r="M9" s="256"/>
      <c r="N9" s="21"/>
      <c r="O9" s="99"/>
      <c r="P9" s="21"/>
      <c r="Q9" s="21"/>
      <c r="R9" s="110" t="s">
        <v>166</v>
      </c>
    </row>
    <row r="10" spans="1:18" ht="30" customHeight="1">
      <c r="A10" s="259" t="s">
        <v>61</v>
      </c>
      <c r="B10" s="259"/>
      <c r="C10" s="259"/>
      <c r="D10" s="254" t="s">
        <v>256</v>
      </c>
      <c r="E10" s="254"/>
      <c r="F10" s="254"/>
      <c r="G10" s="254"/>
      <c r="H10" s="16" t="s">
        <v>94</v>
      </c>
      <c r="I10" s="91" t="s">
        <v>4</v>
      </c>
      <c r="J10" s="94"/>
      <c r="K10" s="22"/>
      <c r="L10" s="21"/>
      <c r="M10" s="21"/>
      <c r="N10" s="21"/>
      <c r="O10" s="99"/>
      <c r="P10" s="21"/>
      <c r="Q10" s="21"/>
      <c r="R10" s="110" t="s">
        <v>167</v>
      </c>
    </row>
    <row r="11" spans="1:18" ht="22.5" customHeight="1">
      <c r="A11" s="100"/>
      <c r="B11" s="100"/>
      <c r="C11" s="100"/>
      <c r="D11" s="101"/>
      <c r="E11" s="101"/>
      <c r="F11" s="101"/>
      <c r="G11" s="101"/>
      <c r="H11" s="102" t="s">
        <v>9</v>
      </c>
      <c r="I11" s="111">
        <f>SUM(I7:I10)</f>
        <v>140000000</v>
      </c>
      <c r="J11" s="95"/>
      <c r="K11" s="96"/>
      <c r="L11" s="258"/>
      <c r="M11" s="258"/>
      <c r="N11" s="97"/>
      <c r="O11" s="103"/>
      <c r="P11" s="21"/>
      <c r="Q11" s="21"/>
      <c r="R11" s="110" t="s">
        <v>168</v>
      </c>
    </row>
    <row r="12" spans="1:18" s="156" customFormat="1" ht="35.25" customHeight="1">
      <c r="A12" s="269" t="s">
        <v>5</v>
      </c>
      <c r="B12" s="243" t="s">
        <v>171</v>
      </c>
      <c r="C12" s="243"/>
      <c r="D12" s="243"/>
      <c r="E12" s="270" t="s">
        <v>5</v>
      </c>
      <c r="F12" s="270" t="s">
        <v>109</v>
      </c>
      <c r="G12" s="243" t="s">
        <v>6</v>
      </c>
      <c r="H12" s="275" t="s">
        <v>118</v>
      </c>
      <c r="I12" s="275"/>
      <c r="J12" s="237" t="s">
        <v>7</v>
      </c>
      <c r="K12" s="237"/>
      <c r="L12" s="237" t="s">
        <v>96</v>
      </c>
      <c r="M12" s="237"/>
      <c r="N12" s="237"/>
      <c r="O12" s="237"/>
      <c r="P12" s="153"/>
      <c r="Q12" s="154"/>
      <c r="R12" s="155" t="s">
        <v>169</v>
      </c>
    </row>
    <row r="13" spans="1:18" s="156" customFormat="1" ht="31.5" customHeight="1">
      <c r="A13" s="269"/>
      <c r="B13" s="243"/>
      <c r="C13" s="243"/>
      <c r="D13" s="243"/>
      <c r="E13" s="271"/>
      <c r="F13" s="271"/>
      <c r="G13" s="243"/>
      <c r="H13" s="152" t="s">
        <v>8</v>
      </c>
      <c r="I13" s="182" t="s">
        <v>62</v>
      </c>
      <c r="J13" s="152" t="s">
        <v>8</v>
      </c>
      <c r="K13" s="182" t="s">
        <v>62</v>
      </c>
      <c r="L13" s="151" t="s">
        <v>257</v>
      </c>
      <c r="M13" s="151" t="s">
        <v>261</v>
      </c>
      <c r="N13" s="151" t="s">
        <v>179</v>
      </c>
      <c r="O13" s="151" t="s">
        <v>179</v>
      </c>
      <c r="P13" s="153"/>
      <c r="Q13" s="153"/>
      <c r="R13" s="155" t="s">
        <v>170</v>
      </c>
    </row>
    <row r="14" spans="1:18" s="156" customFormat="1" ht="104.25" customHeight="1">
      <c r="A14" s="276">
        <v>1</v>
      </c>
      <c r="B14" s="279" t="s">
        <v>150</v>
      </c>
      <c r="C14" s="280"/>
      <c r="D14" s="281"/>
      <c r="E14" s="157">
        <v>1</v>
      </c>
      <c r="F14" s="157" t="s">
        <v>182</v>
      </c>
      <c r="G14" s="5" t="s">
        <v>178</v>
      </c>
      <c r="H14" s="159" t="s">
        <v>185</v>
      </c>
      <c r="I14" s="227">
        <v>0.1</v>
      </c>
      <c r="J14" s="5" t="s">
        <v>253</v>
      </c>
      <c r="K14" s="250" t="s">
        <v>164</v>
      </c>
      <c r="L14" s="165">
        <v>21629501</v>
      </c>
      <c r="M14" s="165">
        <v>10000000</v>
      </c>
      <c r="N14" s="5"/>
      <c r="O14" s="151"/>
      <c r="P14" s="153"/>
      <c r="Q14" s="153"/>
      <c r="R14" s="155" t="s">
        <v>257</v>
      </c>
    </row>
    <row r="15" spans="1:18" s="156" customFormat="1" ht="117" customHeight="1">
      <c r="A15" s="277"/>
      <c r="B15" s="282"/>
      <c r="C15" s="283"/>
      <c r="D15" s="284"/>
      <c r="E15" s="157">
        <v>2</v>
      </c>
      <c r="F15" s="157" t="s">
        <v>184</v>
      </c>
      <c r="G15" s="5" t="s">
        <v>178</v>
      </c>
      <c r="H15" s="5" t="s">
        <v>186</v>
      </c>
      <c r="I15" s="228"/>
      <c r="J15" s="5" t="s">
        <v>254</v>
      </c>
      <c r="K15" s="251"/>
      <c r="L15" s="165">
        <v>21629501</v>
      </c>
      <c r="M15" s="165">
        <v>10000000</v>
      </c>
      <c r="N15" s="5"/>
      <c r="O15" s="151"/>
      <c r="P15" s="153"/>
      <c r="Q15" s="153"/>
      <c r="R15" s="155"/>
    </row>
    <row r="16" spans="1:17" s="155" customFormat="1" ht="87.75" customHeight="1">
      <c r="A16" s="278"/>
      <c r="B16" s="285"/>
      <c r="C16" s="286"/>
      <c r="D16" s="287"/>
      <c r="E16" s="157">
        <v>3</v>
      </c>
      <c r="F16" s="157" t="s">
        <v>180</v>
      </c>
      <c r="G16" s="5" t="s">
        <v>178</v>
      </c>
      <c r="H16" s="5" t="s">
        <v>181</v>
      </c>
      <c r="I16" s="229"/>
      <c r="J16" s="142" t="s">
        <v>255</v>
      </c>
      <c r="K16" s="252"/>
      <c r="L16" s="165">
        <v>6740998</v>
      </c>
      <c r="M16" s="165">
        <v>20000000</v>
      </c>
      <c r="N16" s="142"/>
      <c r="O16" s="142"/>
      <c r="P16" s="86"/>
      <c r="Q16" s="86"/>
    </row>
    <row r="17" spans="1:18" s="156" customFormat="1" ht="80.25" customHeight="1">
      <c r="A17" s="158">
        <v>2</v>
      </c>
      <c r="B17" s="224" t="s">
        <v>151</v>
      </c>
      <c r="C17" s="225"/>
      <c r="D17" s="226"/>
      <c r="E17" s="157">
        <v>1</v>
      </c>
      <c r="F17" s="157" t="s">
        <v>183</v>
      </c>
      <c r="G17" s="5" t="s">
        <v>178</v>
      </c>
      <c r="H17" s="159" t="s">
        <v>185</v>
      </c>
      <c r="I17" s="208">
        <v>0.1</v>
      </c>
      <c r="J17" s="158" t="s">
        <v>253</v>
      </c>
      <c r="K17" s="209" t="s">
        <v>165</v>
      </c>
      <c r="L17" s="166">
        <v>50000000</v>
      </c>
      <c r="M17" s="165"/>
      <c r="N17" s="142"/>
      <c r="O17" s="142"/>
      <c r="P17" s="86"/>
      <c r="Q17" s="86"/>
      <c r="R17" s="155"/>
    </row>
    <row r="18" spans="1:17" s="161" customFormat="1" ht="23.25" customHeight="1">
      <c r="A18" s="272" t="s">
        <v>110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4"/>
      <c r="L18" s="160">
        <f>SUM(L14:L17)</f>
        <v>100000000</v>
      </c>
      <c r="M18" s="160">
        <f>SUM(M14:M17)</f>
        <v>40000000</v>
      </c>
      <c r="N18" s="160">
        <f>SUM(N16:N17)</f>
        <v>0</v>
      </c>
      <c r="O18" s="160">
        <f>SUM(O16:O17)</f>
        <v>0</v>
      </c>
      <c r="P18" s="156"/>
      <c r="Q18" s="156"/>
    </row>
    <row r="19" spans="1:17" s="161" customFormat="1" ht="23.25" customHeight="1">
      <c r="A19" s="272" t="s">
        <v>90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4"/>
      <c r="L19" s="299">
        <f>L18+M18+N18+O18</f>
        <v>140000000</v>
      </c>
      <c r="M19" s="300"/>
      <c r="N19" s="300"/>
      <c r="O19" s="268"/>
      <c r="P19" s="156"/>
      <c r="Q19" s="156"/>
    </row>
    <row r="20" spans="1:17" s="161" customFormat="1" ht="23.25" customHeight="1">
      <c r="A20" s="267" t="s">
        <v>86</v>
      </c>
      <c r="B20" s="268"/>
      <c r="C20" s="266" t="s">
        <v>64</v>
      </c>
      <c r="D20" s="266"/>
      <c r="E20" s="266"/>
      <c r="F20" s="266"/>
      <c r="G20" s="266"/>
      <c r="H20" s="266"/>
      <c r="I20" s="162" t="s">
        <v>13</v>
      </c>
      <c r="J20" s="163"/>
      <c r="L20" s="164"/>
      <c r="M20" s="156"/>
      <c r="N20" s="156"/>
      <c r="O20" s="156"/>
      <c r="P20" s="156"/>
      <c r="Q20" s="156"/>
    </row>
    <row r="21" spans="1:17" s="3" customFormat="1" ht="41.25" customHeight="1">
      <c r="A21" s="232">
        <v>0</v>
      </c>
      <c r="B21" s="233"/>
      <c r="C21" s="246" t="s">
        <v>191</v>
      </c>
      <c r="D21" s="247"/>
      <c r="E21" s="247"/>
      <c r="F21" s="247"/>
      <c r="G21" s="247"/>
      <c r="H21" s="248"/>
      <c r="I21" s="210">
        <v>43080</v>
      </c>
      <c r="J21" s="108"/>
      <c r="K21" s="18"/>
      <c r="L21" s="19"/>
      <c r="M21" s="211"/>
      <c r="N21" s="1"/>
      <c r="O21" s="1"/>
      <c r="P21" s="1"/>
      <c r="Q21" s="1"/>
    </row>
    <row r="22" spans="1:17" s="3" customFormat="1" ht="75" customHeight="1">
      <c r="A22" s="232">
        <v>1</v>
      </c>
      <c r="B22" s="233"/>
      <c r="C22" s="234" t="s">
        <v>262</v>
      </c>
      <c r="D22" s="235"/>
      <c r="E22" s="235"/>
      <c r="F22" s="235"/>
      <c r="G22" s="235"/>
      <c r="H22" s="236"/>
      <c r="I22" s="213">
        <v>43203</v>
      </c>
      <c r="J22" s="108"/>
      <c r="K22" s="18"/>
      <c r="L22" s="19"/>
      <c r="M22" s="1"/>
      <c r="N22" s="1"/>
      <c r="O22" s="1"/>
      <c r="P22" s="1"/>
      <c r="Q22" s="1"/>
    </row>
    <row r="23" spans="1:17" s="3" customFormat="1" ht="40.5" customHeight="1">
      <c r="A23" s="232">
        <v>2</v>
      </c>
      <c r="B23" s="233"/>
      <c r="C23" s="234" t="s">
        <v>271</v>
      </c>
      <c r="D23" s="235"/>
      <c r="E23" s="235"/>
      <c r="F23" s="235"/>
      <c r="G23" s="235"/>
      <c r="H23" s="236"/>
      <c r="I23" s="213">
        <v>43236</v>
      </c>
      <c r="J23" s="25"/>
      <c r="K23" s="18"/>
      <c r="L23" s="19"/>
      <c r="M23" s="1"/>
      <c r="N23" s="1"/>
      <c r="O23" s="1"/>
      <c r="P23" s="1"/>
      <c r="Q23" s="1"/>
    </row>
    <row r="24" spans="1:17" s="3" customFormat="1" ht="21.75" customHeight="1">
      <c r="A24" s="1"/>
      <c r="B24" s="18"/>
      <c r="C24" s="18"/>
      <c r="D24" s="25"/>
      <c r="E24" s="25"/>
      <c r="F24" s="25"/>
      <c r="G24" s="25"/>
      <c r="H24" s="25"/>
      <c r="I24" s="25"/>
      <c r="J24" s="106"/>
      <c r="K24" s="106"/>
      <c r="L24" s="106"/>
      <c r="M24" s="106"/>
      <c r="N24" s="89"/>
      <c r="O24" s="89"/>
      <c r="P24" s="89"/>
      <c r="Q24" s="89"/>
    </row>
    <row r="25" spans="2:18" ht="29.25" customHeight="1">
      <c r="B25" s="17"/>
      <c r="C25" s="238" t="s">
        <v>10</v>
      </c>
      <c r="D25" s="239"/>
      <c r="E25" s="239"/>
      <c r="F25" s="240"/>
      <c r="G25" s="249" t="s">
        <v>87</v>
      </c>
      <c r="H25" s="249"/>
      <c r="I25" s="249"/>
      <c r="J25" s="107"/>
      <c r="K25" s="107"/>
      <c r="L25" s="107"/>
      <c r="M25" s="107"/>
      <c r="N25" s="26"/>
      <c r="O25" s="26"/>
      <c r="P25" s="26"/>
      <c r="Q25" s="26"/>
      <c r="R25" s="26"/>
    </row>
    <row r="26" spans="1:18" ht="29.25" customHeight="1">
      <c r="A26" s="222" t="s">
        <v>11</v>
      </c>
      <c r="B26" s="223"/>
      <c r="C26" s="238" t="s">
        <v>172</v>
      </c>
      <c r="D26" s="239"/>
      <c r="E26" s="239"/>
      <c r="F26" s="240"/>
      <c r="G26" s="249" t="s">
        <v>173</v>
      </c>
      <c r="H26" s="249"/>
      <c r="I26" s="249"/>
      <c r="J26" s="107"/>
      <c r="K26" s="107"/>
      <c r="L26" s="107"/>
      <c r="M26" s="107"/>
      <c r="N26" s="26"/>
      <c r="O26" s="26"/>
      <c r="P26" s="26"/>
      <c r="Q26" s="26"/>
      <c r="R26" s="26"/>
    </row>
    <row r="27" spans="1:18" ht="29.25" customHeight="1">
      <c r="A27" s="222" t="s">
        <v>12</v>
      </c>
      <c r="B27" s="223"/>
      <c r="C27" s="238" t="s">
        <v>174</v>
      </c>
      <c r="D27" s="239"/>
      <c r="E27" s="239"/>
      <c r="F27" s="240"/>
      <c r="G27" s="249" t="s">
        <v>175</v>
      </c>
      <c r="H27" s="249"/>
      <c r="I27" s="249"/>
      <c r="J27" s="107"/>
      <c r="K27" s="107"/>
      <c r="L27" s="107"/>
      <c r="M27" s="107"/>
      <c r="N27" s="26"/>
      <c r="O27" s="26"/>
      <c r="P27" s="26"/>
      <c r="Q27" s="26"/>
      <c r="R27" s="26"/>
    </row>
    <row r="28" spans="1:18" ht="29.25" customHeight="1">
      <c r="A28" s="230" t="s">
        <v>73</v>
      </c>
      <c r="B28" s="231"/>
      <c r="C28" s="238"/>
      <c r="D28" s="239"/>
      <c r="E28" s="239"/>
      <c r="F28" s="240"/>
      <c r="G28" s="249"/>
      <c r="H28" s="249"/>
      <c r="I28" s="249"/>
      <c r="J28" s="107"/>
      <c r="K28" s="107"/>
      <c r="L28" s="107"/>
      <c r="M28" s="107"/>
      <c r="N28" s="26"/>
      <c r="O28" s="26"/>
      <c r="P28" s="26"/>
      <c r="Q28" s="26"/>
      <c r="R28" s="26"/>
    </row>
    <row r="29" spans="1:9" ht="15">
      <c r="A29" s="222" t="s">
        <v>13</v>
      </c>
      <c r="B29" s="223"/>
      <c r="C29" s="241">
        <v>43236</v>
      </c>
      <c r="D29" s="242"/>
      <c r="E29" s="242"/>
      <c r="F29" s="231"/>
      <c r="G29" s="244">
        <f>C29</f>
        <v>43236</v>
      </c>
      <c r="H29" s="245"/>
      <c r="I29" s="245"/>
    </row>
  </sheetData>
  <sheetProtection/>
  <mergeCells count="62">
    <mergeCell ref="A6:C6"/>
    <mergeCell ref="A1:B4"/>
    <mergeCell ref="A5:O5"/>
    <mergeCell ref="C1:J2"/>
    <mergeCell ref="G27:I27"/>
    <mergeCell ref="B12:D13"/>
    <mergeCell ref="A22:B22"/>
    <mergeCell ref="A19:K19"/>
    <mergeCell ref="L19:O19"/>
    <mergeCell ref="C3:J4"/>
    <mergeCell ref="K1:O1"/>
    <mergeCell ref="K2:O2"/>
    <mergeCell ref="K3:M3"/>
    <mergeCell ref="N3:O3"/>
    <mergeCell ref="N4:O4"/>
    <mergeCell ref="K4:M4"/>
    <mergeCell ref="F12:F13"/>
    <mergeCell ref="E12:E13"/>
    <mergeCell ref="A18:K18"/>
    <mergeCell ref="C25:F25"/>
    <mergeCell ref="C26:F26"/>
    <mergeCell ref="C27:F27"/>
    <mergeCell ref="J12:K12"/>
    <mergeCell ref="H12:I12"/>
    <mergeCell ref="A14:A16"/>
    <mergeCell ref="B14:D16"/>
    <mergeCell ref="A10:C10"/>
    <mergeCell ref="A9:C9"/>
    <mergeCell ref="L7:M7"/>
    <mergeCell ref="A8:C8"/>
    <mergeCell ref="D8:G8"/>
    <mergeCell ref="C20:H20"/>
    <mergeCell ref="A20:B20"/>
    <mergeCell ref="D7:G7"/>
    <mergeCell ref="A7:C7"/>
    <mergeCell ref="A12:A13"/>
    <mergeCell ref="L6:M6"/>
    <mergeCell ref="D10:G10"/>
    <mergeCell ref="D6:G6"/>
    <mergeCell ref="L9:M9"/>
    <mergeCell ref="D9:G9"/>
    <mergeCell ref="L11:M11"/>
    <mergeCell ref="L12:O12"/>
    <mergeCell ref="C28:F28"/>
    <mergeCell ref="C29:F29"/>
    <mergeCell ref="G12:G13"/>
    <mergeCell ref="G29:I29"/>
    <mergeCell ref="C21:H21"/>
    <mergeCell ref="G25:I25"/>
    <mergeCell ref="G26:I26"/>
    <mergeCell ref="K14:K16"/>
    <mergeCell ref="G28:I28"/>
    <mergeCell ref="A29:B29"/>
    <mergeCell ref="B17:D17"/>
    <mergeCell ref="I14:I16"/>
    <mergeCell ref="A28:B28"/>
    <mergeCell ref="A21:B21"/>
    <mergeCell ref="A27:B27"/>
    <mergeCell ref="C22:H22"/>
    <mergeCell ref="A26:B26"/>
    <mergeCell ref="A23:B23"/>
    <mergeCell ref="C23:H23"/>
  </mergeCells>
  <dataValidations count="1">
    <dataValidation type="list" allowBlank="1" showInputMessage="1" showErrorMessage="1" sqref="N13:O15 L13:M13">
      <formula1>$R$8:$R$16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2"/>
  <sheetViews>
    <sheetView tabSelected="1" zoomScaleSheetLayoutView="100" zoomScalePageLayoutView="0" workbookViewId="0" topLeftCell="F16">
      <selection activeCell="A30" sqref="A30"/>
    </sheetView>
  </sheetViews>
  <sheetFormatPr defaultColWidth="11.421875" defaultRowHeight="12.75"/>
  <cols>
    <col min="1" max="1" width="34.28125" style="1" customWidth="1"/>
    <col min="2" max="2" width="25.7109375" style="1" customWidth="1"/>
    <col min="3" max="3" width="11.57421875" style="9" customWidth="1"/>
    <col min="4" max="4" width="14.421875" style="10" customWidth="1"/>
    <col min="5" max="5" width="15.28125" style="11" customWidth="1"/>
    <col min="6" max="6" width="17.7109375" style="10" customWidth="1"/>
    <col min="7" max="7" width="5.7109375" style="4" customWidth="1"/>
    <col min="8" max="8" width="7.00390625" style="4" customWidth="1"/>
    <col min="9" max="9" width="6.7109375" style="4" customWidth="1"/>
    <col min="10" max="17" width="5.7109375" style="4" customWidth="1"/>
    <col min="18" max="18" width="6.28125" style="4" customWidth="1"/>
    <col min="19" max="28" width="11.421875" style="1" hidden="1" customWidth="1"/>
    <col min="29" max="16384" width="11.421875" style="1" customWidth="1"/>
  </cols>
  <sheetData>
    <row r="1" spans="1:18" ht="34.5" customHeight="1">
      <c r="A1" s="385"/>
      <c r="B1" s="355" t="s">
        <v>14</v>
      </c>
      <c r="C1" s="356"/>
      <c r="D1" s="356"/>
      <c r="E1" s="356"/>
      <c r="F1" s="356"/>
      <c r="G1" s="356"/>
      <c r="H1" s="356"/>
      <c r="I1" s="356"/>
      <c r="J1" s="356"/>
      <c r="K1" s="340" t="s">
        <v>65</v>
      </c>
      <c r="L1" s="341"/>
      <c r="M1" s="341"/>
      <c r="N1" s="341"/>
      <c r="O1" s="341"/>
      <c r="P1" s="341"/>
      <c r="Q1" s="341"/>
      <c r="R1" s="342"/>
    </row>
    <row r="2" spans="1:18" ht="25.5" customHeight="1">
      <c r="A2" s="386"/>
      <c r="B2" s="357"/>
      <c r="C2" s="358"/>
      <c r="D2" s="358"/>
      <c r="E2" s="358"/>
      <c r="F2" s="358"/>
      <c r="G2" s="358"/>
      <c r="H2" s="358"/>
      <c r="I2" s="358"/>
      <c r="J2" s="358"/>
      <c r="K2" s="343" t="s">
        <v>52</v>
      </c>
      <c r="L2" s="344"/>
      <c r="M2" s="344"/>
      <c r="N2" s="344"/>
      <c r="O2" s="344"/>
      <c r="P2" s="344"/>
      <c r="Q2" s="344"/>
      <c r="R2" s="345"/>
    </row>
    <row r="3" spans="1:18" ht="33" customHeight="1">
      <c r="A3" s="386"/>
      <c r="B3" s="361" t="s">
        <v>50</v>
      </c>
      <c r="C3" s="362"/>
      <c r="D3" s="362"/>
      <c r="E3" s="362"/>
      <c r="F3" s="362"/>
      <c r="G3" s="362"/>
      <c r="H3" s="362"/>
      <c r="I3" s="362"/>
      <c r="J3" s="363"/>
      <c r="K3" s="346" t="s">
        <v>53</v>
      </c>
      <c r="L3" s="346"/>
      <c r="M3" s="346"/>
      <c r="N3" s="346"/>
      <c r="O3" s="347" t="s">
        <v>67</v>
      </c>
      <c r="P3" s="347"/>
      <c r="Q3" s="347"/>
      <c r="R3" s="348"/>
    </row>
    <row r="4" spans="1:18" ht="21.75" customHeight="1" thickBot="1">
      <c r="A4" s="386"/>
      <c r="B4" s="364"/>
      <c r="C4" s="365"/>
      <c r="D4" s="365"/>
      <c r="E4" s="365"/>
      <c r="F4" s="365"/>
      <c r="G4" s="365"/>
      <c r="H4" s="365"/>
      <c r="I4" s="365"/>
      <c r="J4" s="366"/>
      <c r="K4" s="377" t="str">
        <f>+'POA H.A.'!K4</f>
        <v>Versión 0</v>
      </c>
      <c r="L4" s="378"/>
      <c r="M4" s="378"/>
      <c r="N4" s="379"/>
      <c r="O4" s="380">
        <f>+'POA H.A.'!N4</f>
        <v>42999</v>
      </c>
      <c r="P4" s="381"/>
      <c r="Q4" s="381"/>
      <c r="R4" s="382"/>
    </row>
    <row r="5" spans="1:18" ht="12.75" customHeight="1">
      <c r="A5" s="349" t="s">
        <v>54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1"/>
    </row>
    <row r="6" spans="1:18" ht="12.75" customHeight="1" thickBot="1">
      <c r="A6" s="352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4"/>
    </row>
    <row r="7" spans="1:18" ht="18" customHeight="1">
      <c r="A7" s="389" t="s">
        <v>176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</row>
    <row r="8" spans="1:18" ht="13.5" thickBot="1">
      <c r="A8" s="389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</row>
    <row r="9" spans="1:18" s="27" customFormat="1" ht="18" customHeight="1">
      <c r="A9" s="368" t="s">
        <v>88</v>
      </c>
      <c r="B9" s="369"/>
      <c r="C9" s="369"/>
      <c r="D9" s="369"/>
      <c r="E9" s="369"/>
      <c r="F9" s="369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</row>
    <row r="10" spans="1:18" ht="12.75" customHeight="1">
      <c r="A10" s="387" t="s">
        <v>85</v>
      </c>
      <c r="B10" s="388"/>
      <c r="C10" s="330" t="s">
        <v>84</v>
      </c>
      <c r="D10" s="330" t="s">
        <v>81</v>
      </c>
      <c r="E10" s="367" t="s">
        <v>17</v>
      </c>
      <c r="F10" s="367" t="s">
        <v>82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80"/>
    </row>
    <row r="11" spans="1:18" ht="12.75">
      <c r="A11" s="328"/>
      <c r="B11" s="360"/>
      <c r="C11" s="330"/>
      <c r="D11" s="330"/>
      <c r="E11" s="367"/>
      <c r="F11" s="367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81"/>
    </row>
    <row r="12" spans="1:18" ht="12.75">
      <c r="A12" s="313" t="s">
        <v>83</v>
      </c>
      <c r="B12" s="314"/>
      <c r="C12" s="32"/>
      <c r="D12" s="33"/>
      <c r="E12" s="34"/>
      <c r="F12" s="34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81"/>
    </row>
    <row r="13" spans="1:18" ht="12.75">
      <c r="A13" s="313" t="s">
        <v>77</v>
      </c>
      <c r="B13" s="338"/>
      <c r="C13" s="35"/>
      <c r="D13" s="36"/>
      <c r="E13" s="35"/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82"/>
    </row>
    <row r="14" spans="1:18" ht="12.75">
      <c r="A14" s="313" t="s">
        <v>78</v>
      </c>
      <c r="B14" s="338"/>
      <c r="C14" s="35"/>
      <c r="D14" s="36"/>
      <c r="E14" s="35"/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82"/>
    </row>
    <row r="15" spans="1:18" ht="12.75">
      <c r="A15" s="313" t="s">
        <v>79</v>
      </c>
      <c r="B15" s="338"/>
      <c r="C15" s="35"/>
      <c r="D15" s="36"/>
      <c r="E15" s="35"/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82"/>
    </row>
    <row r="16" spans="1:18" ht="12.75">
      <c r="A16" s="313" t="s">
        <v>80</v>
      </c>
      <c r="B16" s="338"/>
      <c r="C16" s="35"/>
      <c r="D16" s="36"/>
      <c r="E16" s="35"/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82"/>
    </row>
    <row r="17" spans="1:18" ht="13.5" thickBot="1">
      <c r="A17" s="332" t="s">
        <v>29</v>
      </c>
      <c r="B17" s="333"/>
      <c r="C17" s="333"/>
      <c r="D17" s="333"/>
      <c r="E17" s="334"/>
      <c r="F17" s="46">
        <f>SUM(F12:F16)</f>
        <v>0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4"/>
    </row>
    <row r="18" spans="1:18" ht="18.75" customHeight="1" thickBot="1">
      <c r="A18" s="383" t="s">
        <v>97</v>
      </c>
      <c r="B18" s="384"/>
      <c r="C18" s="384"/>
      <c r="D18" s="384"/>
      <c r="E18" s="384"/>
      <c r="F18" s="384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1:18" s="6" customFormat="1" ht="11.25" customHeight="1">
      <c r="A19" s="324" t="s">
        <v>15</v>
      </c>
      <c r="B19" s="374" t="s">
        <v>16</v>
      </c>
      <c r="C19" s="323" t="s">
        <v>17</v>
      </c>
      <c r="D19" s="323" t="s">
        <v>18</v>
      </c>
      <c r="E19" s="374" t="s">
        <v>19</v>
      </c>
      <c r="F19" s="323" t="s">
        <v>20</v>
      </c>
      <c r="G19" s="374" t="s">
        <v>21</v>
      </c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6"/>
    </row>
    <row r="20" spans="1:18" s="7" customFormat="1" ht="23.25" thickBot="1">
      <c r="A20" s="325"/>
      <c r="B20" s="375"/>
      <c r="C20" s="321"/>
      <c r="D20" s="321"/>
      <c r="E20" s="375"/>
      <c r="F20" s="321"/>
      <c r="G20" s="178" t="s">
        <v>22</v>
      </c>
      <c r="H20" s="178" t="s">
        <v>59</v>
      </c>
      <c r="I20" s="178" t="s">
        <v>23</v>
      </c>
      <c r="J20" s="178" t="s">
        <v>24</v>
      </c>
      <c r="K20" s="178" t="s">
        <v>25</v>
      </c>
      <c r="L20" s="178" t="s">
        <v>26</v>
      </c>
      <c r="M20" s="178" t="s">
        <v>27</v>
      </c>
      <c r="N20" s="178" t="s">
        <v>28</v>
      </c>
      <c r="O20" s="178" t="s">
        <v>55</v>
      </c>
      <c r="P20" s="178" t="s">
        <v>56</v>
      </c>
      <c r="Q20" s="178" t="s">
        <v>57</v>
      </c>
      <c r="R20" s="179" t="s">
        <v>58</v>
      </c>
    </row>
    <row r="21" spans="1:18" ht="31.5" customHeight="1" thickBot="1">
      <c r="A21" s="169" t="s">
        <v>187</v>
      </c>
      <c r="B21" s="172" t="s">
        <v>192</v>
      </c>
      <c r="C21" s="170">
        <v>1</v>
      </c>
      <c r="D21" s="173">
        <v>781242</v>
      </c>
      <c r="E21" s="172">
        <v>6</v>
      </c>
      <c r="F21" s="212">
        <f>+D21*C21*E21+(D21*C21*E21)*0.004</f>
        <v>4706201.808</v>
      </c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174"/>
    </row>
    <row r="22" spans="1:18" ht="31.5" customHeight="1" thickBot="1">
      <c r="A22" s="169" t="s">
        <v>263</v>
      </c>
      <c r="B22" s="172" t="s">
        <v>192</v>
      </c>
      <c r="C22" s="170">
        <v>1</v>
      </c>
      <c r="D22" s="173">
        <v>781242</v>
      </c>
      <c r="E22" s="172">
        <v>2.6</v>
      </c>
      <c r="F22" s="215">
        <f aca="true" t="shared" si="0" ref="F22:F30">+D22*C22*E22+(D22*C22*E22)*0.004</f>
        <v>2039354.1168</v>
      </c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4"/>
    </row>
    <row r="23" spans="1:18" ht="31.5" customHeight="1" thickBot="1">
      <c r="A23" s="167" t="s">
        <v>258</v>
      </c>
      <c r="B23" s="150" t="s">
        <v>188</v>
      </c>
      <c r="C23" s="43">
        <v>1</v>
      </c>
      <c r="D23" s="175">
        <v>3954000</v>
      </c>
      <c r="E23" s="150">
        <v>7</v>
      </c>
      <c r="F23" s="212">
        <f t="shared" si="0"/>
        <v>27788712</v>
      </c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176"/>
    </row>
    <row r="24" spans="1:18" ht="31.5" customHeight="1" thickBot="1">
      <c r="A24" s="167" t="s">
        <v>264</v>
      </c>
      <c r="B24" s="150" t="s">
        <v>188</v>
      </c>
      <c r="C24" s="43">
        <v>1</v>
      </c>
      <c r="D24" s="175">
        <v>3954000</v>
      </c>
      <c r="E24" s="150">
        <v>3</v>
      </c>
      <c r="F24" s="212">
        <f t="shared" si="0"/>
        <v>11909448</v>
      </c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176"/>
    </row>
    <row r="25" spans="1:18" ht="31.5" customHeight="1" thickBot="1">
      <c r="A25" s="167" t="s">
        <v>259</v>
      </c>
      <c r="B25" s="150" t="s">
        <v>188</v>
      </c>
      <c r="C25" s="43">
        <v>1</v>
      </c>
      <c r="D25" s="175">
        <v>2423000</v>
      </c>
      <c r="E25" s="150">
        <v>7</v>
      </c>
      <c r="F25" s="212">
        <f t="shared" si="0"/>
        <v>17028844</v>
      </c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176"/>
    </row>
    <row r="26" spans="1:18" ht="31.5" customHeight="1" thickBot="1">
      <c r="A26" s="167" t="s">
        <v>265</v>
      </c>
      <c r="B26" s="150" t="s">
        <v>188</v>
      </c>
      <c r="C26" s="43">
        <v>1</v>
      </c>
      <c r="D26" s="175">
        <v>2423000</v>
      </c>
      <c r="E26" s="150">
        <v>3</v>
      </c>
      <c r="F26" s="212">
        <f t="shared" si="0"/>
        <v>7298076</v>
      </c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176"/>
    </row>
    <row r="27" spans="1:18" ht="31.5" customHeight="1" thickBot="1">
      <c r="A27" s="167" t="s">
        <v>259</v>
      </c>
      <c r="B27" s="150" t="s">
        <v>188</v>
      </c>
      <c r="C27" s="43">
        <v>1</v>
      </c>
      <c r="D27" s="175">
        <v>2423000</v>
      </c>
      <c r="E27" s="150">
        <v>7</v>
      </c>
      <c r="F27" s="212">
        <f t="shared" si="0"/>
        <v>17028844</v>
      </c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176"/>
    </row>
    <row r="28" spans="1:18" ht="31.5" customHeight="1" thickBot="1">
      <c r="A28" s="167" t="s">
        <v>266</v>
      </c>
      <c r="B28" s="150" t="s">
        <v>188</v>
      </c>
      <c r="C28" s="43">
        <v>1</v>
      </c>
      <c r="D28" s="175">
        <v>2423000</v>
      </c>
      <c r="E28" s="150">
        <v>3</v>
      </c>
      <c r="F28" s="212">
        <f t="shared" si="0"/>
        <v>7298076</v>
      </c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176"/>
    </row>
    <row r="29" spans="1:29" ht="31.5" customHeight="1" thickBot="1">
      <c r="A29" s="167" t="s">
        <v>260</v>
      </c>
      <c r="B29" s="150" t="s">
        <v>188</v>
      </c>
      <c r="C29" s="43">
        <v>2</v>
      </c>
      <c r="D29" s="175">
        <v>1900000</v>
      </c>
      <c r="E29" s="150">
        <v>7</v>
      </c>
      <c r="F29" s="212">
        <f t="shared" si="0"/>
        <v>26706400</v>
      </c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176"/>
      <c r="AC29" s="211"/>
    </row>
    <row r="30" spans="1:18" ht="26.25" thickBot="1">
      <c r="A30" s="167" t="s">
        <v>267</v>
      </c>
      <c r="B30" s="150" t="s">
        <v>188</v>
      </c>
      <c r="C30" s="43">
        <v>2</v>
      </c>
      <c r="D30" s="175">
        <v>1900000</v>
      </c>
      <c r="E30" s="171">
        <v>3</v>
      </c>
      <c r="F30" s="212">
        <f t="shared" si="0"/>
        <v>11445600</v>
      </c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177"/>
    </row>
    <row r="31" spans="1:18" ht="13.5" thickBot="1">
      <c r="A31" s="396" t="s">
        <v>29</v>
      </c>
      <c r="B31" s="397"/>
      <c r="C31" s="397"/>
      <c r="D31" s="397"/>
      <c r="E31" s="398"/>
      <c r="F31" s="168">
        <f>SUM(F21:F30)</f>
        <v>133249555.92480001</v>
      </c>
      <c r="G31" s="390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2"/>
    </row>
    <row r="32" spans="1:18" s="3" customFormat="1" ht="18" customHeight="1" thickBot="1">
      <c r="A32" s="399" t="s">
        <v>30</v>
      </c>
      <c r="B32" s="400"/>
      <c r="C32" s="400"/>
      <c r="D32" s="400"/>
      <c r="E32" s="400"/>
      <c r="F32" s="400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</row>
    <row r="33" spans="1:18" s="8" customFormat="1" ht="16.5" customHeight="1">
      <c r="A33" s="401" t="s">
        <v>31</v>
      </c>
      <c r="B33" s="402"/>
      <c r="C33" s="301" t="s">
        <v>32</v>
      </c>
      <c r="D33" s="408" t="s">
        <v>17</v>
      </c>
      <c r="E33" s="321" t="s">
        <v>33</v>
      </c>
      <c r="F33" s="301" t="s">
        <v>20</v>
      </c>
      <c r="G33" s="405" t="s">
        <v>21</v>
      </c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7"/>
    </row>
    <row r="34" spans="1:18" s="6" customFormat="1" ht="14.25" customHeight="1">
      <c r="A34" s="403"/>
      <c r="B34" s="404"/>
      <c r="C34" s="302"/>
      <c r="D34" s="409"/>
      <c r="E34" s="322"/>
      <c r="F34" s="302"/>
      <c r="G34" s="40" t="s">
        <v>22</v>
      </c>
      <c r="H34" s="40" t="s">
        <v>59</v>
      </c>
      <c r="I34" s="40" t="s">
        <v>23</v>
      </c>
      <c r="J34" s="40" t="s">
        <v>24</v>
      </c>
      <c r="K34" s="40" t="s">
        <v>25</v>
      </c>
      <c r="L34" s="40" t="s">
        <v>26</v>
      </c>
      <c r="M34" s="40" t="s">
        <v>27</v>
      </c>
      <c r="N34" s="40" t="s">
        <v>28</v>
      </c>
      <c r="O34" s="40" t="s">
        <v>55</v>
      </c>
      <c r="P34" s="40" t="s">
        <v>56</v>
      </c>
      <c r="Q34" s="40" t="s">
        <v>57</v>
      </c>
      <c r="R34" s="41" t="s">
        <v>58</v>
      </c>
    </row>
    <row r="35" spans="1:18" s="7" customFormat="1" ht="12.75" customHeight="1">
      <c r="A35" s="394"/>
      <c r="B35" s="395"/>
      <c r="C35" s="49"/>
      <c r="D35" s="49"/>
      <c r="E35" s="50"/>
      <c r="F35" s="4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s="7" customFormat="1" ht="12.75" customHeight="1">
      <c r="A36" s="394"/>
      <c r="B36" s="395"/>
      <c r="C36" s="51"/>
      <c r="D36" s="51"/>
      <c r="E36" s="33"/>
      <c r="F36" s="36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s="7" customFormat="1" ht="12.75" customHeight="1">
      <c r="A37" s="394"/>
      <c r="B37" s="395"/>
      <c r="C37" s="51"/>
      <c r="D37" s="51"/>
      <c r="E37" s="33"/>
      <c r="F37" s="36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s="7" customFormat="1" ht="12.75" customHeight="1">
      <c r="A38" s="52"/>
      <c r="B38" s="53"/>
      <c r="C38" s="51"/>
      <c r="D38" s="51"/>
      <c r="E38" s="33"/>
      <c r="F38" s="36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 thickBot="1">
      <c r="A39" s="332" t="s">
        <v>29</v>
      </c>
      <c r="B39" s="333"/>
      <c r="C39" s="333"/>
      <c r="D39" s="333"/>
      <c r="E39" s="334"/>
      <c r="F39" s="46">
        <f>SUM(F35:F38)</f>
        <v>0</v>
      </c>
      <c r="G39" s="54"/>
      <c r="H39" s="55"/>
      <c r="I39" s="55"/>
      <c r="J39" s="55"/>
      <c r="K39" s="55"/>
      <c r="L39" s="55"/>
      <c r="M39" s="56"/>
      <c r="N39" s="57"/>
      <c r="O39" s="57"/>
      <c r="P39" s="57"/>
      <c r="Q39" s="57"/>
      <c r="R39" s="58"/>
    </row>
    <row r="40" spans="1:18" s="3" customFormat="1" ht="18.75" customHeight="1" thickBot="1">
      <c r="A40" s="372" t="s">
        <v>34</v>
      </c>
      <c r="B40" s="373"/>
      <c r="C40" s="373"/>
      <c r="D40" s="373"/>
      <c r="E40" s="373"/>
      <c r="F40" s="373"/>
      <c r="G40" s="335"/>
      <c r="H40" s="336"/>
      <c r="I40" s="336"/>
      <c r="J40" s="336"/>
      <c r="K40" s="336"/>
      <c r="L40" s="336"/>
      <c r="M40" s="336"/>
      <c r="N40" s="47"/>
      <c r="O40" s="47"/>
      <c r="P40" s="47"/>
      <c r="Q40" s="47"/>
      <c r="R40" s="48"/>
    </row>
    <row r="41" spans="1:18" s="3" customFormat="1" ht="12.75">
      <c r="A41" s="59"/>
      <c r="B41" s="60"/>
      <c r="C41" s="61"/>
      <c r="D41" s="62"/>
      <c r="E41" s="63"/>
      <c r="F41" s="62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5"/>
    </row>
    <row r="42" spans="1:18" s="6" customFormat="1" ht="15.75" customHeight="1">
      <c r="A42" s="401" t="s">
        <v>31</v>
      </c>
      <c r="B42" s="402"/>
      <c r="C42" s="301" t="s">
        <v>32</v>
      </c>
      <c r="D42" s="408" t="s">
        <v>17</v>
      </c>
      <c r="E42" s="321" t="s">
        <v>33</v>
      </c>
      <c r="F42" s="301" t="s">
        <v>20</v>
      </c>
      <c r="G42" s="405" t="s">
        <v>21</v>
      </c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7"/>
    </row>
    <row r="43" spans="1:18" s="7" customFormat="1" ht="13.5" customHeight="1">
      <c r="A43" s="403"/>
      <c r="B43" s="404"/>
      <c r="C43" s="302"/>
      <c r="D43" s="409"/>
      <c r="E43" s="322"/>
      <c r="F43" s="302"/>
      <c r="G43" s="40" t="s">
        <v>22</v>
      </c>
      <c r="H43" s="40" t="s">
        <v>59</v>
      </c>
      <c r="I43" s="40" t="s">
        <v>23</v>
      </c>
      <c r="J43" s="40" t="s">
        <v>24</v>
      </c>
      <c r="K43" s="40" t="s">
        <v>25</v>
      </c>
      <c r="L43" s="40" t="s">
        <v>26</v>
      </c>
      <c r="M43" s="40" t="s">
        <v>27</v>
      </c>
      <c r="N43" s="40" t="s">
        <v>28</v>
      </c>
      <c r="O43" s="40" t="s">
        <v>55</v>
      </c>
      <c r="P43" s="40" t="s">
        <v>56</v>
      </c>
      <c r="Q43" s="40" t="s">
        <v>57</v>
      </c>
      <c r="R43" s="41" t="s">
        <v>58</v>
      </c>
    </row>
    <row r="44" spans="1:18" ht="12.75">
      <c r="A44" s="338"/>
      <c r="B44" s="314"/>
      <c r="C44" s="43"/>
      <c r="D44" s="36"/>
      <c r="E44" s="35"/>
      <c r="F44" s="36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5"/>
    </row>
    <row r="45" spans="1:18" ht="12.75">
      <c r="A45" s="338"/>
      <c r="B45" s="314"/>
      <c r="C45" s="43"/>
      <c r="D45" s="36"/>
      <c r="E45" s="35"/>
      <c r="F45" s="36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5"/>
    </row>
    <row r="46" spans="1:18" ht="12.75">
      <c r="A46" s="338"/>
      <c r="B46" s="314"/>
      <c r="C46" s="43"/>
      <c r="D46" s="36"/>
      <c r="E46" s="35"/>
      <c r="F46" s="36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5"/>
    </row>
    <row r="47" spans="1:18" ht="12.75">
      <c r="A47" s="338"/>
      <c r="B47" s="314"/>
      <c r="C47" s="43"/>
      <c r="D47" s="36"/>
      <c r="E47" s="35"/>
      <c r="F47" s="36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5"/>
    </row>
    <row r="48" spans="1:18" ht="13.5" thickBot="1">
      <c r="A48" s="332" t="s">
        <v>29</v>
      </c>
      <c r="B48" s="333"/>
      <c r="C48" s="333"/>
      <c r="D48" s="333"/>
      <c r="E48" s="334"/>
      <c r="F48" s="66">
        <f>SUM(F44:F47)</f>
        <v>0</v>
      </c>
      <c r="G48" s="307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93"/>
    </row>
    <row r="49" spans="1:18" ht="21" customHeight="1" thickBot="1">
      <c r="A49" s="67" t="s">
        <v>37</v>
      </c>
      <c r="B49" s="68"/>
      <c r="C49" s="69"/>
      <c r="D49" s="70"/>
      <c r="E49" s="71"/>
      <c r="F49" s="70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8"/>
    </row>
    <row r="50" spans="1:18" s="6" customFormat="1" ht="16.5" customHeight="1">
      <c r="A50" s="326" t="s">
        <v>15</v>
      </c>
      <c r="B50" s="327"/>
      <c r="C50" s="330" t="s">
        <v>35</v>
      </c>
      <c r="D50" s="331" t="s">
        <v>17</v>
      </c>
      <c r="E50" s="321" t="s">
        <v>33</v>
      </c>
      <c r="F50" s="301" t="s">
        <v>20</v>
      </c>
      <c r="G50" s="303" t="s">
        <v>21</v>
      </c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5"/>
    </row>
    <row r="51" spans="1:18" s="7" customFormat="1" ht="13.5" customHeight="1">
      <c r="A51" s="328"/>
      <c r="B51" s="329"/>
      <c r="C51" s="330"/>
      <c r="D51" s="322"/>
      <c r="E51" s="322"/>
      <c r="F51" s="302"/>
      <c r="G51" s="40" t="s">
        <v>22</v>
      </c>
      <c r="H51" s="40" t="s">
        <v>59</v>
      </c>
      <c r="I51" s="40" t="s">
        <v>23</v>
      </c>
      <c r="J51" s="40" t="s">
        <v>24</v>
      </c>
      <c r="K51" s="40" t="s">
        <v>25</v>
      </c>
      <c r="L51" s="40" t="s">
        <v>26</v>
      </c>
      <c r="M51" s="40" t="s">
        <v>27</v>
      </c>
      <c r="N51" s="40" t="s">
        <v>28</v>
      </c>
      <c r="O51" s="40" t="s">
        <v>55</v>
      </c>
      <c r="P51" s="40" t="s">
        <v>56</v>
      </c>
      <c r="Q51" s="40" t="s">
        <v>57</v>
      </c>
      <c r="R51" s="41" t="s">
        <v>58</v>
      </c>
    </row>
    <row r="52" spans="1:18" ht="12.75">
      <c r="A52" s="328"/>
      <c r="B52" s="329"/>
      <c r="C52" s="43"/>
      <c r="D52" s="36"/>
      <c r="E52" s="35"/>
      <c r="F52" s="36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5"/>
    </row>
    <row r="53" spans="1:18" ht="12.75">
      <c r="A53" s="370"/>
      <c r="B53" s="371"/>
      <c r="C53" s="43"/>
      <c r="D53" s="36"/>
      <c r="E53" s="35"/>
      <c r="F53" s="36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5"/>
    </row>
    <row r="54" spans="1:18" ht="12.75">
      <c r="A54" s="370"/>
      <c r="B54" s="371"/>
      <c r="C54" s="43"/>
      <c r="D54" s="36"/>
      <c r="E54" s="35"/>
      <c r="F54" s="36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5"/>
    </row>
    <row r="55" spans="1:18" ht="12.75">
      <c r="A55" s="72"/>
      <c r="B55" s="73"/>
      <c r="C55" s="43"/>
      <c r="D55" s="36"/>
      <c r="E55" s="35"/>
      <c r="F55" s="36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5"/>
    </row>
    <row r="56" spans="1:18" ht="13.5" thickBot="1">
      <c r="A56" s="332" t="s">
        <v>29</v>
      </c>
      <c r="B56" s="333"/>
      <c r="C56" s="333"/>
      <c r="D56" s="333"/>
      <c r="E56" s="334"/>
      <c r="F56" s="66">
        <f>SUM(F52:F55)</f>
        <v>0</v>
      </c>
      <c r="G56" s="335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7"/>
    </row>
    <row r="57" spans="1:18" ht="21.75" customHeight="1" thickBot="1">
      <c r="A57" s="67" t="s">
        <v>38</v>
      </c>
      <c r="B57" s="68"/>
      <c r="C57" s="69"/>
      <c r="D57" s="70"/>
      <c r="E57" s="71"/>
      <c r="F57" s="70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/>
    </row>
    <row r="58" spans="1:18" s="6" customFormat="1" ht="12.75" customHeight="1">
      <c r="A58" s="339" t="s">
        <v>15</v>
      </c>
      <c r="B58" s="330" t="s">
        <v>39</v>
      </c>
      <c r="C58" s="410" t="s">
        <v>40</v>
      </c>
      <c r="D58" s="412" t="s">
        <v>41</v>
      </c>
      <c r="E58" s="330" t="s">
        <v>42</v>
      </c>
      <c r="F58" s="301" t="s">
        <v>20</v>
      </c>
      <c r="G58" s="303" t="s">
        <v>21</v>
      </c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5"/>
    </row>
    <row r="59" spans="1:18" s="7" customFormat="1" ht="13.5" customHeight="1">
      <c r="A59" s="339"/>
      <c r="B59" s="330"/>
      <c r="C59" s="411"/>
      <c r="D59" s="412"/>
      <c r="E59" s="330"/>
      <c r="F59" s="302"/>
      <c r="G59" s="40" t="s">
        <v>22</v>
      </c>
      <c r="H59" s="40" t="s">
        <v>59</v>
      </c>
      <c r="I59" s="40" t="s">
        <v>23</v>
      </c>
      <c r="J59" s="40" t="s">
        <v>24</v>
      </c>
      <c r="K59" s="40" t="s">
        <v>25</v>
      </c>
      <c r="L59" s="40" t="s">
        <v>26</v>
      </c>
      <c r="M59" s="40" t="s">
        <v>27</v>
      </c>
      <c r="N59" s="40" t="s">
        <v>28</v>
      </c>
      <c r="O59" s="40" t="s">
        <v>55</v>
      </c>
      <c r="P59" s="40" t="s">
        <v>56</v>
      </c>
      <c r="Q59" s="40" t="s">
        <v>57</v>
      </c>
      <c r="R59" s="41" t="s">
        <v>58</v>
      </c>
    </row>
    <row r="60" spans="1:18" ht="12.75">
      <c r="A60" s="42"/>
      <c r="B60" s="35"/>
      <c r="C60" s="43"/>
      <c r="D60" s="36"/>
      <c r="E60" s="35"/>
      <c r="F60" s="36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5"/>
    </row>
    <row r="61" spans="1:18" ht="12.75">
      <c r="A61" s="42"/>
      <c r="B61" s="35"/>
      <c r="C61" s="43"/>
      <c r="D61" s="36"/>
      <c r="E61" s="35"/>
      <c r="F61" s="36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5"/>
    </row>
    <row r="62" spans="1:18" ht="12.75">
      <c r="A62" s="42"/>
      <c r="B62" s="35"/>
      <c r="C62" s="43"/>
      <c r="D62" s="36"/>
      <c r="E62" s="35"/>
      <c r="F62" s="36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5"/>
    </row>
    <row r="63" spans="1:18" ht="12.75">
      <c r="A63" s="42"/>
      <c r="B63" s="35"/>
      <c r="C63" s="43"/>
      <c r="D63" s="36"/>
      <c r="E63" s="35"/>
      <c r="F63" s="36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5"/>
    </row>
    <row r="64" spans="1:18" ht="13.5" thickBot="1">
      <c r="A64" s="332" t="s">
        <v>29</v>
      </c>
      <c r="B64" s="333"/>
      <c r="C64" s="333"/>
      <c r="D64" s="333"/>
      <c r="E64" s="334"/>
      <c r="F64" s="74">
        <f>SUM(F60:F63)</f>
        <v>0</v>
      </c>
      <c r="G64" s="335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7"/>
    </row>
    <row r="65" spans="1:18" ht="22.5" customHeight="1" thickBot="1">
      <c r="A65" s="67" t="s">
        <v>43</v>
      </c>
      <c r="B65" s="68"/>
      <c r="C65" s="69"/>
      <c r="D65" s="70"/>
      <c r="E65" s="71"/>
      <c r="F65" s="70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8"/>
    </row>
    <row r="66" spans="1:18" s="6" customFormat="1" ht="12.75" customHeight="1">
      <c r="A66" s="326" t="s">
        <v>15</v>
      </c>
      <c r="B66" s="359"/>
      <c r="C66" s="359"/>
      <c r="D66" s="327"/>
      <c r="E66" s="330" t="s">
        <v>39</v>
      </c>
      <c r="F66" s="367" t="s">
        <v>36</v>
      </c>
      <c r="G66" s="303" t="s">
        <v>21</v>
      </c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5"/>
    </row>
    <row r="67" spans="1:18" s="7" customFormat="1" ht="13.5" customHeight="1">
      <c r="A67" s="328"/>
      <c r="B67" s="360"/>
      <c r="C67" s="360"/>
      <c r="D67" s="329"/>
      <c r="E67" s="330"/>
      <c r="F67" s="367"/>
      <c r="G67" s="40" t="s">
        <v>22</v>
      </c>
      <c r="H67" s="40" t="s">
        <v>59</v>
      </c>
      <c r="I67" s="40" t="s">
        <v>23</v>
      </c>
      <c r="J67" s="40" t="s">
        <v>24</v>
      </c>
      <c r="K67" s="40" t="s">
        <v>25</v>
      </c>
      <c r="L67" s="40" t="s">
        <v>26</v>
      </c>
      <c r="M67" s="40" t="s">
        <v>27</v>
      </c>
      <c r="N67" s="40" t="s">
        <v>28</v>
      </c>
      <c r="O67" s="40" t="s">
        <v>55</v>
      </c>
      <c r="P67" s="40" t="s">
        <v>56</v>
      </c>
      <c r="Q67" s="40" t="s">
        <v>57</v>
      </c>
      <c r="R67" s="41" t="s">
        <v>58</v>
      </c>
    </row>
    <row r="68" spans="1:18" ht="12.75">
      <c r="A68" s="313"/>
      <c r="B68" s="338"/>
      <c r="C68" s="338"/>
      <c r="D68" s="314"/>
      <c r="E68" s="35"/>
      <c r="F68" s="36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5"/>
    </row>
    <row r="69" spans="1:18" ht="12.75">
      <c r="A69" s="313"/>
      <c r="B69" s="338"/>
      <c r="C69" s="338"/>
      <c r="D69" s="314"/>
      <c r="E69" s="35"/>
      <c r="F69" s="36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5"/>
    </row>
    <row r="70" spans="1:18" ht="12.75">
      <c r="A70" s="313"/>
      <c r="B70" s="338"/>
      <c r="C70" s="338"/>
      <c r="D70" s="314"/>
      <c r="E70" s="35"/>
      <c r="F70" s="36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5"/>
    </row>
    <row r="71" spans="1:18" ht="12.75">
      <c r="A71" s="313"/>
      <c r="B71" s="338"/>
      <c r="C71" s="338"/>
      <c r="D71" s="314"/>
      <c r="E71" s="35"/>
      <c r="F71" s="36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2" spans="1:18" ht="13.5" thickBot="1">
      <c r="A72" s="332" t="s">
        <v>29</v>
      </c>
      <c r="B72" s="333"/>
      <c r="C72" s="333"/>
      <c r="D72" s="333"/>
      <c r="E72" s="334"/>
      <c r="F72" s="74">
        <f>SUM(F68:F71)</f>
        <v>0</v>
      </c>
      <c r="G72" s="335"/>
      <c r="H72" s="336"/>
      <c r="I72" s="336"/>
      <c r="J72" s="336"/>
      <c r="K72" s="336"/>
      <c r="L72" s="336"/>
      <c r="M72" s="336"/>
      <c r="N72" s="336"/>
      <c r="O72" s="336"/>
      <c r="P72" s="336"/>
      <c r="Q72" s="336"/>
      <c r="R72" s="337"/>
    </row>
    <row r="73" spans="1:18" s="3" customFormat="1" ht="19.5" customHeight="1" thickBot="1">
      <c r="A73" s="67" t="s">
        <v>44</v>
      </c>
      <c r="B73" s="68"/>
      <c r="C73" s="69"/>
      <c r="D73" s="70"/>
      <c r="E73" s="71"/>
      <c r="F73" s="70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8"/>
    </row>
    <row r="74" spans="1:18" s="6" customFormat="1" ht="12.75" customHeight="1">
      <c r="A74" s="326" t="s">
        <v>15</v>
      </c>
      <c r="B74" s="327"/>
      <c r="C74" s="330" t="s">
        <v>35</v>
      </c>
      <c r="D74" s="331" t="s">
        <v>17</v>
      </c>
      <c r="E74" s="321" t="s">
        <v>33</v>
      </c>
      <c r="F74" s="301" t="s">
        <v>20</v>
      </c>
      <c r="G74" s="303" t="s">
        <v>21</v>
      </c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5"/>
    </row>
    <row r="75" spans="1:18" s="7" customFormat="1" ht="13.5" customHeight="1">
      <c r="A75" s="328"/>
      <c r="B75" s="329"/>
      <c r="C75" s="330"/>
      <c r="D75" s="322"/>
      <c r="E75" s="322"/>
      <c r="F75" s="302"/>
      <c r="G75" s="40" t="s">
        <v>22</v>
      </c>
      <c r="H75" s="40" t="s">
        <v>59</v>
      </c>
      <c r="I75" s="40" t="s">
        <v>23</v>
      </c>
      <c r="J75" s="40" t="s">
        <v>24</v>
      </c>
      <c r="K75" s="40" t="s">
        <v>25</v>
      </c>
      <c r="L75" s="40" t="s">
        <v>26</v>
      </c>
      <c r="M75" s="40" t="s">
        <v>27</v>
      </c>
      <c r="N75" s="40" t="s">
        <v>28</v>
      </c>
      <c r="O75" s="40" t="s">
        <v>55</v>
      </c>
      <c r="P75" s="40" t="s">
        <v>56</v>
      </c>
      <c r="Q75" s="40" t="s">
        <v>57</v>
      </c>
      <c r="R75" s="41" t="s">
        <v>58</v>
      </c>
    </row>
    <row r="76" spans="1:18" ht="12.75">
      <c r="A76" s="310" t="s">
        <v>189</v>
      </c>
      <c r="B76" s="311"/>
      <c r="C76" s="43" t="s">
        <v>190</v>
      </c>
      <c r="D76" s="36">
        <v>1</v>
      </c>
      <c r="E76" s="36">
        <f>6740998+9446</f>
        <v>6750444</v>
      </c>
      <c r="F76" s="36">
        <f>E76</f>
        <v>6750444</v>
      </c>
      <c r="G76" s="44"/>
      <c r="H76" s="44"/>
      <c r="I76" s="181"/>
      <c r="J76" s="44"/>
      <c r="K76" s="44"/>
      <c r="L76" s="44"/>
      <c r="M76" s="44"/>
      <c r="N76" s="44"/>
      <c r="O76" s="44"/>
      <c r="P76" s="44"/>
      <c r="Q76" s="44"/>
      <c r="R76" s="45"/>
    </row>
    <row r="77" spans="1:18" ht="12.75">
      <c r="A77" s="313"/>
      <c r="B77" s="314"/>
      <c r="C77" s="43"/>
      <c r="D77" s="36"/>
      <c r="E77" s="35"/>
      <c r="F77" s="36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5"/>
    </row>
    <row r="78" spans="1:18" ht="12.75">
      <c r="A78" s="313"/>
      <c r="B78" s="314"/>
      <c r="C78" s="43"/>
      <c r="D78" s="36"/>
      <c r="E78" s="35"/>
      <c r="F78" s="36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5"/>
    </row>
    <row r="79" spans="1:18" ht="12.75">
      <c r="A79" s="313"/>
      <c r="B79" s="314"/>
      <c r="C79" s="43"/>
      <c r="D79" s="36"/>
      <c r="E79" s="35"/>
      <c r="F79" s="36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5"/>
    </row>
    <row r="80" spans="1:18" ht="13.5" thickBot="1">
      <c r="A80" s="332" t="s">
        <v>29</v>
      </c>
      <c r="B80" s="333"/>
      <c r="C80" s="333"/>
      <c r="D80" s="333"/>
      <c r="E80" s="334"/>
      <c r="F80" s="66">
        <f>SUM(F76:F79)</f>
        <v>6750444</v>
      </c>
      <c r="G80" s="335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7"/>
    </row>
    <row r="81" spans="1:18" ht="18" customHeight="1" thickBot="1">
      <c r="A81" s="67" t="s">
        <v>89</v>
      </c>
      <c r="B81" s="68"/>
      <c r="C81" s="69"/>
      <c r="D81" s="70"/>
      <c r="E81" s="71"/>
      <c r="F81" s="70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8"/>
    </row>
    <row r="82" spans="1:18" ht="12.75">
      <c r="A82" s="326" t="s">
        <v>15</v>
      </c>
      <c r="B82" s="327"/>
      <c r="C82" s="330" t="s">
        <v>35</v>
      </c>
      <c r="D82" s="331" t="s">
        <v>17</v>
      </c>
      <c r="E82" s="321" t="s">
        <v>33</v>
      </c>
      <c r="F82" s="301" t="s">
        <v>20</v>
      </c>
      <c r="G82" s="303" t="s">
        <v>21</v>
      </c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5"/>
    </row>
    <row r="83" spans="1:18" ht="16.5">
      <c r="A83" s="328"/>
      <c r="B83" s="329"/>
      <c r="C83" s="330"/>
      <c r="D83" s="322"/>
      <c r="E83" s="322"/>
      <c r="F83" s="302"/>
      <c r="G83" s="40" t="s">
        <v>22</v>
      </c>
      <c r="H83" s="40" t="s">
        <v>59</v>
      </c>
      <c r="I83" s="40" t="s">
        <v>23</v>
      </c>
      <c r="J83" s="40" t="s">
        <v>24</v>
      </c>
      <c r="K83" s="40" t="s">
        <v>25</v>
      </c>
      <c r="L83" s="40" t="s">
        <v>26</v>
      </c>
      <c r="M83" s="40" t="s">
        <v>27</v>
      </c>
      <c r="N83" s="40" t="s">
        <v>28</v>
      </c>
      <c r="O83" s="40" t="s">
        <v>55</v>
      </c>
      <c r="P83" s="40" t="s">
        <v>56</v>
      </c>
      <c r="Q83" s="40" t="s">
        <v>57</v>
      </c>
      <c r="R83" s="40" t="s">
        <v>58</v>
      </c>
    </row>
    <row r="84" spans="1:18" ht="12.75">
      <c r="A84" s="310" t="s">
        <v>98</v>
      </c>
      <c r="B84" s="311"/>
      <c r="C84" s="43"/>
      <c r="D84" s="36"/>
      <c r="E84" s="35"/>
      <c r="F84" s="36">
        <v>48387093.337000005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</row>
    <row r="85" spans="1:18" ht="12.75">
      <c r="A85" s="312" t="s">
        <v>91</v>
      </c>
      <c r="B85" s="311"/>
      <c r="C85" s="43"/>
      <c r="D85" s="36"/>
      <c r="E85" s="35"/>
      <c r="F85" s="220">
        <f>4197223+(4197223*0.1)-1813953</f>
        <v>2802992.3</v>
      </c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</row>
    <row r="86" spans="1:18" ht="12.75">
      <c r="A86" s="310" t="s">
        <v>99</v>
      </c>
      <c r="B86" s="311"/>
      <c r="C86" s="43"/>
      <c r="D86" s="36"/>
      <c r="E86" s="35"/>
      <c r="F86" s="221">
        <f>3163828.89+(3163828.89*0.1)-1162791*2</f>
        <v>1154629.779</v>
      </c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</row>
    <row r="87" spans="1:18" ht="12.75">
      <c r="A87" s="313"/>
      <c r="B87" s="314"/>
      <c r="C87" s="43"/>
      <c r="D87" s="36"/>
      <c r="E87" s="35"/>
      <c r="F87" s="36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</row>
    <row r="88" spans="1:18" ht="12.75">
      <c r="A88" s="315" t="s">
        <v>29</v>
      </c>
      <c r="B88" s="316"/>
      <c r="C88" s="316"/>
      <c r="D88" s="316"/>
      <c r="E88" s="317"/>
      <c r="F88" s="66">
        <f>SUM(F84:F87)</f>
        <v>52344715.416</v>
      </c>
      <c r="G88" s="318"/>
      <c r="H88" s="319"/>
      <c r="I88" s="319"/>
      <c r="J88" s="319"/>
      <c r="K88" s="319"/>
      <c r="L88" s="319"/>
      <c r="M88" s="319"/>
      <c r="N88" s="319"/>
      <c r="O88" s="319"/>
      <c r="P88" s="319"/>
      <c r="Q88" s="319"/>
      <c r="R88" s="320"/>
    </row>
    <row r="89" spans="1:18" ht="12.75">
      <c r="A89" s="306" t="s">
        <v>90</v>
      </c>
      <c r="B89" s="306"/>
      <c r="C89" s="306"/>
      <c r="D89" s="306"/>
      <c r="E89" s="306"/>
      <c r="F89" s="36">
        <f>F31+F39+F48+F56+F64+F72+F80</f>
        <v>139999999.9248</v>
      </c>
      <c r="G89" s="307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9"/>
    </row>
    <row r="90" spans="1:18" ht="12.75">
      <c r="A90" s="75"/>
      <c r="B90" s="75"/>
      <c r="C90" s="76"/>
      <c r="D90" s="77"/>
      <c r="E90" s="78"/>
      <c r="F90" s="77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</row>
    <row r="91" ht="12.75">
      <c r="F91" s="10">
        <v>140000000</v>
      </c>
    </row>
    <row r="92" ht="12.75">
      <c r="F92" s="10">
        <f>F91-F89</f>
        <v>0.07519999146461487</v>
      </c>
    </row>
  </sheetData>
  <sheetProtection/>
  <mergeCells count="114">
    <mergeCell ref="E66:E67"/>
    <mergeCell ref="F66:F67"/>
    <mergeCell ref="A53:B53"/>
    <mergeCell ref="B58:B59"/>
    <mergeCell ref="G33:R33"/>
    <mergeCell ref="G66:R66"/>
    <mergeCell ref="F50:F51"/>
    <mergeCell ref="F42:F43"/>
    <mergeCell ref="C58:C59"/>
    <mergeCell ref="D58:D59"/>
    <mergeCell ref="F58:F59"/>
    <mergeCell ref="E58:E59"/>
    <mergeCell ref="A56:E56"/>
    <mergeCell ref="G42:R42"/>
    <mergeCell ref="F33:F34"/>
    <mergeCell ref="D33:D34"/>
    <mergeCell ref="A42:B43"/>
    <mergeCell ref="A39:E39"/>
    <mergeCell ref="A37:B37"/>
    <mergeCell ref="D42:D43"/>
    <mergeCell ref="A35:B35"/>
    <mergeCell ref="A36:B36"/>
    <mergeCell ref="E33:E34"/>
    <mergeCell ref="A31:E31"/>
    <mergeCell ref="A32:F32"/>
    <mergeCell ref="D19:D20"/>
    <mergeCell ref="E19:E20"/>
    <mergeCell ref="F19:F20"/>
    <mergeCell ref="A33:B34"/>
    <mergeCell ref="A7:R8"/>
    <mergeCell ref="A12:B12"/>
    <mergeCell ref="G31:R31"/>
    <mergeCell ref="C50:C51"/>
    <mergeCell ref="D50:D51"/>
    <mergeCell ref="A45:B45"/>
    <mergeCell ref="A47:B47"/>
    <mergeCell ref="G40:M40"/>
    <mergeCell ref="G48:R48"/>
    <mergeCell ref="E50:E51"/>
    <mergeCell ref="C10:C11"/>
    <mergeCell ref="E10:E11"/>
    <mergeCell ref="A17:E17"/>
    <mergeCell ref="G19:R19"/>
    <mergeCell ref="K4:N4"/>
    <mergeCell ref="O4:R4"/>
    <mergeCell ref="D10:D11"/>
    <mergeCell ref="A18:F18"/>
    <mergeCell ref="A1:A4"/>
    <mergeCell ref="A10:B11"/>
    <mergeCell ref="A54:B54"/>
    <mergeCell ref="A50:B51"/>
    <mergeCell ref="A13:B13"/>
    <mergeCell ref="A14:B14"/>
    <mergeCell ref="A15:B15"/>
    <mergeCell ref="A16:B16"/>
    <mergeCell ref="A48:E48"/>
    <mergeCell ref="A40:F40"/>
    <mergeCell ref="B19:B20"/>
    <mergeCell ref="C33:C34"/>
    <mergeCell ref="A66:D67"/>
    <mergeCell ref="A76:B76"/>
    <mergeCell ref="B3:J4"/>
    <mergeCell ref="G58:R58"/>
    <mergeCell ref="A64:E64"/>
    <mergeCell ref="A71:D71"/>
    <mergeCell ref="F10:F11"/>
    <mergeCell ref="F74:F75"/>
    <mergeCell ref="A9:F9"/>
    <mergeCell ref="G72:R72"/>
    <mergeCell ref="K1:R1"/>
    <mergeCell ref="K2:R2"/>
    <mergeCell ref="K3:N3"/>
    <mergeCell ref="O3:R3"/>
    <mergeCell ref="A5:R6"/>
    <mergeCell ref="B1:J2"/>
    <mergeCell ref="A80:E80"/>
    <mergeCell ref="A77:B77"/>
    <mergeCell ref="G74:R74"/>
    <mergeCell ref="A79:B79"/>
    <mergeCell ref="A78:B78"/>
    <mergeCell ref="A74:B75"/>
    <mergeCell ref="G80:R80"/>
    <mergeCell ref="C74:C75"/>
    <mergeCell ref="D74:D75"/>
    <mergeCell ref="G64:R64"/>
    <mergeCell ref="A44:B44"/>
    <mergeCell ref="A52:B52"/>
    <mergeCell ref="G56:R56"/>
    <mergeCell ref="G50:R50"/>
    <mergeCell ref="A70:D70"/>
    <mergeCell ref="A58:A59"/>
    <mergeCell ref="A68:D68"/>
    <mergeCell ref="A69:D69"/>
    <mergeCell ref="A46:B46"/>
    <mergeCell ref="E42:E43"/>
    <mergeCell ref="C42:C43"/>
    <mergeCell ref="C19:C20"/>
    <mergeCell ref="A19:A20"/>
    <mergeCell ref="A82:B83"/>
    <mergeCell ref="C82:C83"/>
    <mergeCell ref="D82:D83"/>
    <mergeCell ref="E82:E83"/>
    <mergeCell ref="A72:E72"/>
    <mergeCell ref="E74:E75"/>
    <mergeCell ref="F82:F83"/>
    <mergeCell ref="G82:R82"/>
    <mergeCell ref="A89:E89"/>
    <mergeCell ref="G89:R89"/>
    <mergeCell ref="A84:B84"/>
    <mergeCell ref="A85:B85"/>
    <mergeCell ref="A86:B86"/>
    <mergeCell ref="A87:B87"/>
    <mergeCell ref="A88:E88"/>
    <mergeCell ref="G88:R88"/>
  </mergeCells>
  <printOptions horizontalCentered="1" verticalCentered="1"/>
  <pageMargins left="0" right="0" top="0" bottom="0" header="0" footer="0"/>
  <pageSetup horizontalDpi="600" verticalDpi="600" orientation="landscape" paperSize="122" scale="67" r:id="rId2"/>
  <rowBreaks count="1" manualBreakCount="1">
    <brk id="4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SheetLayoutView="100" zoomScalePageLayoutView="0" workbookViewId="0" topLeftCell="B25">
      <selection activeCell="J38" sqref="J38"/>
    </sheetView>
  </sheetViews>
  <sheetFormatPr defaultColWidth="11.421875" defaultRowHeight="12.75"/>
  <cols>
    <col min="1" max="1" width="21.421875" style="183" customWidth="1"/>
    <col min="2" max="2" width="38.28125" style="183" customWidth="1"/>
    <col min="3" max="3" width="16.28125" style="183" customWidth="1"/>
    <col min="4" max="4" width="10.7109375" style="183" customWidth="1"/>
    <col min="5" max="5" width="13.7109375" style="207" customWidth="1"/>
    <col min="6" max="6" width="17.00390625" style="14" customWidth="1"/>
    <col min="7" max="7" width="11.421875" style="183" customWidth="1"/>
    <col min="8" max="16384" width="11.421875" style="183" customWidth="1"/>
  </cols>
  <sheetData>
    <row r="1" spans="1:6" ht="26.25" customHeight="1">
      <c r="A1" s="419"/>
      <c r="B1" s="422" t="s">
        <v>49</v>
      </c>
      <c r="C1" s="422"/>
      <c r="D1" s="422"/>
      <c r="E1" s="423" t="s">
        <v>51</v>
      </c>
      <c r="F1" s="423"/>
    </row>
    <row r="2" spans="1:6" ht="26.25" customHeight="1">
      <c r="A2" s="420"/>
      <c r="B2" s="422"/>
      <c r="C2" s="422"/>
      <c r="D2" s="422"/>
      <c r="E2" s="424" t="s">
        <v>52</v>
      </c>
      <c r="F2" s="424"/>
    </row>
    <row r="3" spans="1:12" s="114" customFormat="1" ht="26.25" customHeight="1">
      <c r="A3" s="420"/>
      <c r="B3" s="425" t="s">
        <v>50</v>
      </c>
      <c r="C3" s="425"/>
      <c r="D3" s="425"/>
      <c r="E3" s="116" t="s">
        <v>53</v>
      </c>
      <c r="F3" s="116" t="s">
        <v>68</v>
      </c>
      <c r="G3" s="113"/>
      <c r="H3" s="113"/>
      <c r="I3" s="113"/>
      <c r="J3" s="113"/>
      <c r="K3" s="113"/>
      <c r="L3" s="113"/>
    </row>
    <row r="4" spans="1:12" s="114" customFormat="1" ht="26.25" customHeight="1">
      <c r="A4" s="421"/>
      <c r="B4" s="425"/>
      <c r="C4" s="425"/>
      <c r="D4" s="425"/>
      <c r="E4" s="116" t="str">
        <f>+'[1]POA H.B.'!K4</f>
        <v>Versión 7</v>
      </c>
      <c r="F4" s="180">
        <f>+'[1]POA H.B.'!O4</f>
        <v>42507</v>
      </c>
      <c r="G4" s="113"/>
      <c r="H4" s="113"/>
      <c r="I4" s="113"/>
      <c r="J4" s="113"/>
      <c r="K4" s="113"/>
      <c r="L4" s="113"/>
    </row>
    <row r="5" spans="1:12" s="114" customFormat="1" ht="21" customHeight="1">
      <c r="A5" s="426" t="s">
        <v>54</v>
      </c>
      <c r="B5" s="426"/>
      <c r="C5" s="426"/>
      <c r="D5" s="426"/>
      <c r="E5" s="426"/>
      <c r="F5" s="426"/>
      <c r="G5" s="113"/>
      <c r="H5" s="113"/>
      <c r="I5" s="113"/>
      <c r="J5" s="113"/>
      <c r="K5" s="113"/>
      <c r="L5" s="113"/>
    </row>
    <row r="6" spans="1:6" ht="28.5" customHeight="1">
      <c r="A6" s="413" t="s">
        <v>193</v>
      </c>
      <c r="B6" s="414"/>
      <c r="C6" s="414"/>
      <c r="D6" s="414"/>
      <c r="E6" s="414"/>
      <c r="F6" s="415"/>
    </row>
    <row r="7" spans="1:6" ht="55.5" customHeight="1">
      <c r="A7" s="184" t="s">
        <v>71</v>
      </c>
      <c r="B7" s="185" t="s">
        <v>70</v>
      </c>
      <c r="C7" s="186" t="s">
        <v>35</v>
      </c>
      <c r="D7" s="15" t="s">
        <v>48</v>
      </c>
      <c r="E7" s="187" t="s">
        <v>194</v>
      </c>
      <c r="F7" s="15" t="s">
        <v>72</v>
      </c>
    </row>
    <row r="8" spans="1:6" ht="27.75" customHeight="1">
      <c r="A8" s="188" t="s">
        <v>195</v>
      </c>
      <c r="B8" s="189" t="s">
        <v>196</v>
      </c>
      <c r="C8" s="188" t="s">
        <v>197</v>
      </c>
      <c r="D8" s="190" t="s">
        <v>201</v>
      </c>
      <c r="E8" s="191">
        <v>1600</v>
      </c>
      <c r="F8" s="192">
        <f aca="true" t="shared" si="0" ref="F8:F41">+D8*E8</f>
        <v>8000</v>
      </c>
    </row>
    <row r="9" spans="1:6" ht="43.5" customHeight="1">
      <c r="A9" s="193" t="s">
        <v>199</v>
      </c>
      <c r="B9" s="194" t="s">
        <v>200</v>
      </c>
      <c r="C9" s="193" t="s">
        <v>197</v>
      </c>
      <c r="D9" s="195" t="s">
        <v>210</v>
      </c>
      <c r="E9" s="196">
        <v>6906</v>
      </c>
      <c r="F9" s="192">
        <f t="shared" si="0"/>
        <v>6906</v>
      </c>
    </row>
    <row r="10" spans="1:6" ht="27.75" customHeight="1">
      <c r="A10" s="193" t="s">
        <v>202</v>
      </c>
      <c r="B10" s="194" t="s">
        <v>203</v>
      </c>
      <c r="C10" s="193" t="s">
        <v>197</v>
      </c>
      <c r="D10" s="195" t="s">
        <v>204</v>
      </c>
      <c r="E10" s="196">
        <v>735</v>
      </c>
      <c r="F10" s="192">
        <f t="shared" si="0"/>
        <v>7350</v>
      </c>
    </row>
    <row r="11" spans="1:6" ht="27.75" customHeight="1">
      <c r="A11" s="193" t="s">
        <v>205</v>
      </c>
      <c r="B11" s="194" t="s">
        <v>206</v>
      </c>
      <c r="C11" s="193" t="s">
        <v>197</v>
      </c>
      <c r="D11" s="195" t="s">
        <v>204</v>
      </c>
      <c r="E11" s="196">
        <v>844</v>
      </c>
      <c r="F11" s="192">
        <f t="shared" si="0"/>
        <v>8440</v>
      </c>
    </row>
    <row r="12" spans="1:6" ht="27.75" customHeight="1">
      <c r="A12" s="193" t="s">
        <v>207</v>
      </c>
      <c r="B12" s="194" t="s">
        <v>208</v>
      </c>
      <c r="C12" s="193" t="s">
        <v>197</v>
      </c>
      <c r="D12" s="195" t="s">
        <v>201</v>
      </c>
      <c r="E12" s="196">
        <v>445</v>
      </c>
      <c r="F12" s="192">
        <f t="shared" si="0"/>
        <v>2225</v>
      </c>
    </row>
    <row r="13" spans="1:6" ht="27.75" customHeight="1">
      <c r="A13" s="197"/>
      <c r="B13" s="194" t="s">
        <v>209</v>
      </c>
      <c r="C13" s="193" t="s">
        <v>197</v>
      </c>
      <c r="D13" s="195" t="s">
        <v>210</v>
      </c>
      <c r="E13" s="196">
        <f>10378+19</f>
        <v>10397</v>
      </c>
      <c r="F13" s="192">
        <f t="shared" si="0"/>
        <v>10397</v>
      </c>
    </row>
    <row r="14" spans="1:6" ht="27.75" customHeight="1">
      <c r="A14" s="193" t="s">
        <v>211</v>
      </c>
      <c r="B14" s="194" t="s">
        <v>212</v>
      </c>
      <c r="C14" s="193" t="s">
        <v>197</v>
      </c>
      <c r="D14" s="195"/>
      <c r="E14" s="196">
        <v>20294</v>
      </c>
      <c r="F14" s="192">
        <f t="shared" si="0"/>
        <v>0</v>
      </c>
    </row>
    <row r="15" spans="1:6" s="198" customFormat="1" ht="22.5" customHeight="1">
      <c r="A15" s="193" t="s">
        <v>214</v>
      </c>
      <c r="B15" s="194" t="s">
        <v>215</v>
      </c>
      <c r="C15" s="193" t="s">
        <v>197</v>
      </c>
      <c r="D15" s="195" t="s">
        <v>210</v>
      </c>
      <c r="E15" s="196">
        <v>3777</v>
      </c>
      <c r="F15" s="192">
        <f t="shared" si="0"/>
        <v>3777</v>
      </c>
    </row>
    <row r="16" spans="1:6" ht="36">
      <c r="A16" s="193" t="s">
        <v>216</v>
      </c>
      <c r="B16" s="194" t="s">
        <v>217</v>
      </c>
      <c r="C16" s="193" t="s">
        <v>197</v>
      </c>
      <c r="D16" s="195" t="s">
        <v>210</v>
      </c>
      <c r="E16" s="196">
        <v>10172</v>
      </c>
      <c r="F16" s="192">
        <f t="shared" si="0"/>
        <v>10172</v>
      </c>
    </row>
    <row r="17" spans="1:6" ht="36">
      <c r="A17" s="199" t="s">
        <v>218</v>
      </c>
      <c r="B17" s="194" t="s">
        <v>219</v>
      </c>
      <c r="C17" s="193" t="s">
        <v>197</v>
      </c>
      <c r="D17" s="195" t="s">
        <v>210</v>
      </c>
      <c r="E17" s="196">
        <v>4598</v>
      </c>
      <c r="F17" s="192">
        <f t="shared" si="0"/>
        <v>4598</v>
      </c>
    </row>
    <row r="18" spans="1:6" ht="12">
      <c r="A18" s="200" t="s">
        <v>220</v>
      </c>
      <c r="B18" s="194" t="s">
        <v>221</v>
      </c>
      <c r="C18" s="193" t="s">
        <v>197</v>
      </c>
      <c r="D18" s="195" t="s">
        <v>210</v>
      </c>
      <c r="E18" s="201">
        <v>37416.96</v>
      </c>
      <c r="F18" s="192">
        <f t="shared" si="0"/>
        <v>37416.96</v>
      </c>
    </row>
    <row r="19" spans="1:6" ht="24">
      <c r="A19" s="199" t="s">
        <v>222</v>
      </c>
      <c r="B19" s="194" t="s">
        <v>223</v>
      </c>
      <c r="C19" s="193" t="s">
        <v>197</v>
      </c>
      <c r="D19" s="195" t="s">
        <v>210</v>
      </c>
      <c r="E19" s="196">
        <v>2400</v>
      </c>
      <c r="F19" s="192">
        <f t="shared" si="0"/>
        <v>2400</v>
      </c>
    </row>
    <row r="20" spans="1:6" ht="12">
      <c r="A20" s="199">
        <v>110030003</v>
      </c>
      <c r="B20" s="194" t="s">
        <v>224</v>
      </c>
      <c r="C20" s="193" t="s">
        <v>197</v>
      </c>
      <c r="D20" s="195" t="s">
        <v>198</v>
      </c>
      <c r="E20" s="196">
        <v>1080</v>
      </c>
      <c r="F20" s="192">
        <f t="shared" si="0"/>
        <v>32400</v>
      </c>
    </row>
    <row r="21" spans="1:6" ht="12">
      <c r="A21" s="199">
        <v>110030004</v>
      </c>
      <c r="B21" s="194" t="s">
        <v>225</v>
      </c>
      <c r="C21" s="193" t="s">
        <v>197</v>
      </c>
      <c r="D21" s="195" t="s">
        <v>198</v>
      </c>
      <c r="E21" s="196">
        <v>2754</v>
      </c>
      <c r="F21" s="192">
        <f t="shared" si="0"/>
        <v>82620</v>
      </c>
    </row>
    <row r="22" spans="1:6" ht="24">
      <c r="A22" s="199" t="s">
        <v>226</v>
      </c>
      <c r="B22" s="194" t="s">
        <v>227</v>
      </c>
      <c r="C22" s="193" t="s">
        <v>197</v>
      </c>
      <c r="D22" s="195" t="s">
        <v>210</v>
      </c>
      <c r="E22" s="196">
        <v>8441</v>
      </c>
      <c r="F22" s="192">
        <f t="shared" si="0"/>
        <v>8441</v>
      </c>
    </row>
    <row r="23" spans="1:6" ht="24">
      <c r="A23" s="199" t="s">
        <v>228</v>
      </c>
      <c r="B23" s="194" t="s">
        <v>229</v>
      </c>
      <c r="C23" s="193" t="s">
        <v>230</v>
      </c>
      <c r="D23" s="195" t="s">
        <v>201</v>
      </c>
      <c r="E23" s="196">
        <v>1199</v>
      </c>
      <c r="F23" s="192">
        <f t="shared" si="0"/>
        <v>5995</v>
      </c>
    </row>
    <row r="24" spans="1:6" ht="24">
      <c r="A24" s="199" t="s">
        <v>231</v>
      </c>
      <c r="B24" s="194" t="s">
        <v>232</v>
      </c>
      <c r="C24" s="193" t="s">
        <v>230</v>
      </c>
      <c r="D24" s="195" t="s">
        <v>201</v>
      </c>
      <c r="E24" s="196">
        <v>2931</v>
      </c>
      <c r="F24" s="192">
        <f t="shared" si="0"/>
        <v>14655</v>
      </c>
    </row>
    <row r="25" spans="1:6" ht="36">
      <c r="A25" s="199">
        <v>110010035</v>
      </c>
      <c r="B25" s="194" t="s">
        <v>233</v>
      </c>
      <c r="C25" s="193" t="s">
        <v>197</v>
      </c>
      <c r="D25" s="195" t="s">
        <v>204</v>
      </c>
      <c r="E25" s="196">
        <v>693</v>
      </c>
      <c r="F25" s="192">
        <f t="shared" si="0"/>
        <v>6930</v>
      </c>
    </row>
    <row r="26" spans="1:6" ht="12">
      <c r="A26" s="199">
        <v>110010045</v>
      </c>
      <c r="B26" s="194" t="s">
        <v>234</v>
      </c>
      <c r="C26" s="193" t="s">
        <v>197</v>
      </c>
      <c r="D26" s="195" t="s">
        <v>269</v>
      </c>
      <c r="E26" s="196">
        <v>1381</v>
      </c>
      <c r="F26" s="192">
        <f t="shared" si="0"/>
        <v>5524</v>
      </c>
    </row>
    <row r="27" spans="1:6" ht="24">
      <c r="A27" s="199" t="s">
        <v>235</v>
      </c>
      <c r="B27" s="194" t="s">
        <v>236</v>
      </c>
      <c r="C27" s="193" t="s">
        <v>197</v>
      </c>
      <c r="D27" s="195" t="s">
        <v>269</v>
      </c>
      <c r="E27" s="196">
        <v>1642</v>
      </c>
      <c r="F27" s="192">
        <f t="shared" si="0"/>
        <v>6568</v>
      </c>
    </row>
    <row r="28" spans="1:6" ht="24">
      <c r="A28" s="199" t="s">
        <v>237</v>
      </c>
      <c r="B28" s="194" t="s">
        <v>238</v>
      </c>
      <c r="C28" s="193" t="s">
        <v>197</v>
      </c>
      <c r="D28" s="195" t="s">
        <v>213</v>
      </c>
      <c r="E28" s="196">
        <v>2631</v>
      </c>
      <c r="F28" s="192">
        <f t="shared" si="0"/>
        <v>5262</v>
      </c>
    </row>
    <row r="29" spans="1:6" ht="12">
      <c r="A29" s="199">
        <v>110020001</v>
      </c>
      <c r="B29" s="194" t="s">
        <v>272</v>
      </c>
      <c r="C29" s="193" t="s">
        <v>273</v>
      </c>
      <c r="D29" s="195" t="s">
        <v>210</v>
      </c>
      <c r="E29" s="196">
        <f>306925+349150</f>
        <v>656075</v>
      </c>
      <c r="F29" s="192">
        <f t="shared" si="0"/>
        <v>656075</v>
      </c>
    </row>
    <row r="30" spans="1:6" ht="24">
      <c r="A30" s="199">
        <v>110020002</v>
      </c>
      <c r="B30" s="194" t="s">
        <v>239</v>
      </c>
      <c r="C30" s="193" t="s">
        <v>197</v>
      </c>
      <c r="D30" s="195"/>
      <c r="E30" s="196"/>
      <c r="F30" s="192">
        <f t="shared" si="0"/>
        <v>0</v>
      </c>
    </row>
    <row r="31" spans="1:6" ht="24">
      <c r="A31" s="199">
        <v>110010054</v>
      </c>
      <c r="B31" s="194" t="s">
        <v>240</v>
      </c>
      <c r="C31" s="193" t="s">
        <v>197</v>
      </c>
      <c r="D31" s="195" t="s">
        <v>210</v>
      </c>
      <c r="E31" s="196">
        <v>4531</v>
      </c>
      <c r="F31" s="192">
        <f t="shared" si="0"/>
        <v>4531</v>
      </c>
    </row>
    <row r="32" spans="1:6" ht="36">
      <c r="A32" s="199">
        <v>110020029</v>
      </c>
      <c r="B32" s="194" t="s">
        <v>241</v>
      </c>
      <c r="C32" s="193" t="s">
        <v>197</v>
      </c>
      <c r="D32" s="195"/>
      <c r="E32" s="196">
        <v>6133</v>
      </c>
      <c r="F32" s="192">
        <f t="shared" si="0"/>
        <v>0</v>
      </c>
    </row>
    <row r="33" spans="1:6" ht="12">
      <c r="A33" s="199">
        <v>110010059</v>
      </c>
      <c r="B33" s="194" t="s">
        <v>242</v>
      </c>
      <c r="C33" s="193" t="s">
        <v>197</v>
      </c>
      <c r="D33" s="195" t="s">
        <v>201</v>
      </c>
      <c r="E33" s="196">
        <v>1688</v>
      </c>
      <c r="F33" s="192">
        <f t="shared" si="0"/>
        <v>8440</v>
      </c>
    </row>
    <row r="34" spans="1:6" ht="12">
      <c r="A34" s="199">
        <v>110010058</v>
      </c>
      <c r="B34" s="194" t="s">
        <v>243</v>
      </c>
      <c r="C34" s="193" t="s">
        <v>197</v>
      </c>
      <c r="D34" s="195" t="s">
        <v>270</v>
      </c>
      <c r="E34" s="196">
        <v>2455</v>
      </c>
      <c r="F34" s="192">
        <f t="shared" si="0"/>
        <v>22095</v>
      </c>
    </row>
    <row r="35" spans="1:6" ht="48">
      <c r="A35" s="199">
        <v>110010109</v>
      </c>
      <c r="B35" s="194" t="s">
        <v>244</v>
      </c>
      <c r="C35" s="193" t="s">
        <v>197</v>
      </c>
      <c r="D35" s="195" t="s">
        <v>204</v>
      </c>
      <c r="E35" s="196">
        <v>2371</v>
      </c>
      <c r="F35" s="192">
        <f t="shared" si="0"/>
        <v>23710</v>
      </c>
    </row>
    <row r="36" spans="1:6" ht="24">
      <c r="A36" s="199">
        <v>110010102</v>
      </c>
      <c r="B36" s="194" t="s">
        <v>245</v>
      </c>
      <c r="C36" s="202" t="s">
        <v>197</v>
      </c>
      <c r="D36" s="203">
        <v>1</v>
      </c>
      <c r="E36" s="204">
        <v>9450</v>
      </c>
      <c r="F36" s="192">
        <f t="shared" si="0"/>
        <v>9450</v>
      </c>
    </row>
    <row r="37" spans="1:6" ht="12">
      <c r="A37" s="202">
        <v>110010116</v>
      </c>
      <c r="B37" s="205" t="s">
        <v>246</v>
      </c>
      <c r="C37" s="193" t="s">
        <v>197</v>
      </c>
      <c r="D37" s="195" t="s">
        <v>204</v>
      </c>
      <c r="E37" s="204">
        <v>2901.93</v>
      </c>
      <c r="F37" s="192">
        <f t="shared" si="0"/>
        <v>29019.3</v>
      </c>
    </row>
    <row r="38" spans="1:6" ht="24">
      <c r="A38" s="202">
        <v>110010061</v>
      </c>
      <c r="B38" s="205" t="s">
        <v>247</v>
      </c>
      <c r="C38" s="193" t="s">
        <v>197</v>
      </c>
      <c r="D38" s="195" t="s">
        <v>198</v>
      </c>
      <c r="E38" s="204">
        <v>1432.6</v>
      </c>
      <c r="F38" s="192">
        <f t="shared" si="0"/>
        <v>42978</v>
      </c>
    </row>
    <row r="39" spans="1:6" ht="24">
      <c r="A39" s="202">
        <v>110010124</v>
      </c>
      <c r="B39" s="205" t="s">
        <v>248</v>
      </c>
      <c r="C39" s="193" t="s">
        <v>249</v>
      </c>
      <c r="D39" s="195" t="s">
        <v>213</v>
      </c>
      <c r="E39" s="204">
        <v>6999.44</v>
      </c>
      <c r="F39" s="192">
        <f t="shared" si="0"/>
        <v>13998.88</v>
      </c>
    </row>
    <row r="40" spans="1:6" ht="36">
      <c r="A40" s="202">
        <v>110010111</v>
      </c>
      <c r="B40" s="205" t="s">
        <v>250</v>
      </c>
      <c r="C40" s="193" t="s">
        <v>197</v>
      </c>
      <c r="D40" s="195" t="s">
        <v>201</v>
      </c>
      <c r="E40" s="204">
        <v>5499.56</v>
      </c>
      <c r="F40" s="192">
        <f t="shared" si="0"/>
        <v>27497.800000000003</v>
      </c>
    </row>
    <row r="41" spans="1:6" ht="12">
      <c r="A41" s="202"/>
      <c r="B41" s="205" t="s">
        <v>251</v>
      </c>
      <c r="C41" s="193" t="s">
        <v>197</v>
      </c>
      <c r="D41" s="195" t="s">
        <v>252</v>
      </c>
      <c r="E41" s="204">
        <v>11235</v>
      </c>
      <c r="F41" s="192">
        <f t="shared" si="0"/>
        <v>33705</v>
      </c>
    </row>
    <row r="42" spans="1:6" ht="12">
      <c r="A42" s="416" t="s">
        <v>100</v>
      </c>
      <c r="B42" s="417"/>
      <c r="C42" s="417"/>
      <c r="D42" s="417"/>
      <c r="E42" s="418"/>
      <c r="F42" s="206">
        <f>+SUM(F8:F41)</f>
        <v>1141576.94</v>
      </c>
    </row>
    <row r="44" ht="12">
      <c r="F44" s="221">
        <f>3163828.89+(3163828.89*0.1)-1162791*2</f>
        <v>1154629.779</v>
      </c>
    </row>
  </sheetData>
  <sheetProtection/>
  <mergeCells count="8">
    <mergeCell ref="A6:F6"/>
    <mergeCell ref="A42:E42"/>
    <mergeCell ref="A1:A4"/>
    <mergeCell ref="B1:D2"/>
    <mergeCell ref="E1:F1"/>
    <mergeCell ref="E2:F2"/>
    <mergeCell ref="B3:D4"/>
    <mergeCell ref="A5:F5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zoomScale="80" zoomScaleNormal="80" zoomScalePageLayoutView="0" workbookViewId="0" topLeftCell="C23">
      <selection activeCell="N31" sqref="N31"/>
    </sheetView>
  </sheetViews>
  <sheetFormatPr defaultColWidth="9.140625" defaultRowHeight="12.75"/>
  <cols>
    <col min="1" max="1" width="21.140625" style="114" customWidth="1"/>
    <col min="2" max="2" width="6.140625" style="114" customWidth="1"/>
    <col min="3" max="3" width="10.7109375" style="114" customWidth="1"/>
    <col min="4" max="4" width="12.140625" style="140" customWidth="1"/>
    <col min="5" max="5" width="19.421875" style="114" customWidth="1"/>
    <col min="6" max="6" width="32.8515625" style="114" customWidth="1"/>
    <col min="7" max="7" width="19.421875" style="114" customWidth="1"/>
    <col min="8" max="8" width="19.140625" style="114" customWidth="1"/>
    <col min="9" max="9" width="12.7109375" style="114" customWidth="1"/>
    <col min="10" max="10" width="26.140625" style="114" customWidth="1"/>
    <col min="11" max="11" width="10.421875" style="114" customWidth="1"/>
    <col min="12" max="12" width="21.00390625" style="114" customWidth="1"/>
    <col min="13" max="13" width="10.421875" style="114" customWidth="1"/>
    <col min="14" max="14" width="23.57421875" style="114" customWidth="1"/>
    <col min="15" max="15" width="10.421875" style="114" customWidth="1"/>
    <col min="16" max="16" width="21.140625" style="114" customWidth="1"/>
    <col min="17" max="17" width="14.421875" style="114" customWidth="1"/>
    <col min="18" max="18" width="14.140625" style="114" customWidth="1"/>
    <col min="19" max="19" width="25.8515625" style="114" customWidth="1"/>
    <col min="20" max="16384" width="9.140625" style="114" customWidth="1"/>
  </cols>
  <sheetData>
    <row r="1" spans="1:21" ht="36" customHeight="1">
      <c r="A1" s="427"/>
      <c r="B1" s="427"/>
      <c r="C1" s="427"/>
      <c r="D1" s="428" t="s">
        <v>14</v>
      </c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112"/>
      <c r="Q1" s="423" t="s">
        <v>51</v>
      </c>
      <c r="R1" s="423"/>
      <c r="S1" s="423"/>
      <c r="T1" s="113"/>
      <c r="U1" s="113"/>
    </row>
    <row r="2" spans="1:21" ht="25.5" customHeight="1">
      <c r="A2" s="427"/>
      <c r="B2" s="427"/>
      <c r="C2" s="427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112"/>
      <c r="Q2" s="424" t="s">
        <v>52</v>
      </c>
      <c r="R2" s="424"/>
      <c r="S2" s="424"/>
      <c r="T2" s="113"/>
      <c r="U2" s="113"/>
    </row>
    <row r="3" spans="1:21" ht="33" customHeight="1">
      <c r="A3" s="427"/>
      <c r="B3" s="427"/>
      <c r="C3" s="427"/>
      <c r="D3" s="428" t="s">
        <v>50</v>
      </c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112"/>
      <c r="Q3" s="116" t="s">
        <v>53</v>
      </c>
      <c r="R3" s="429" t="s">
        <v>69</v>
      </c>
      <c r="S3" s="429"/>
      <c r="T3" s="113"/>
      <c r="U3" s="113"/>
    </row>
    <row r="4" spans="1:21" ht="30.75" customHeight="1">
      <c r="A4" s="427"/>
      <c r="B4" s="427"/>
      <c r="C4" s="427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112"/>
      <c r="Q4" s="116" t="e">
        <f>+#REF!</f>
        <v>#REF!</v>
      </c>
      <c r="R4" s="430" t="e">
        <f>+#REF!</f>
        <v>#REF!</v>
      </c>
      <c r="S4" s="430"/>
      <c r="T4" s="113"/>
      <c r="U4" s="113"/>
    </row>
    <row r="5" spans="1:21" ht="21" customHeight="1">
      <c r="A5" s="426" t="s">
        <v>54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113"/>
      <c r="U5" s="113"/>
    </row>
    <row r="6" spans="1:21" ht="21" customHeight="1">
      <c r="A6" s="426" t="s">
        <v>102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113"/>
      <c r="U6" s="113"/>
    </row>
    <row r="7" spans="1:21" ht="21.75" customHeight="1">
      <c r="A7" s="431" t="s">
        <v>46</v>
      </c>
      <c r="B7" s="431"/>
      <c r="C7" s="431"/>
      <c r="D7" s="431"/>
      <c r="E7" s="432" t="s">
        <v>123</v>
      </c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113"/>
      <c r="U7" s="113"/>
    </row>
    <row r="8" spans="1:21" ht="21.75" customHeight="1">
      <c r="A8" s="431" t="s">
        <v>47</v>
      </c>
      <c r="B8" s="431"/>
      <c r="C8" s="431"/>
      <c r="D8" s="431"/>
      <c r="E8" s="433" t="s">
        <v>124</v>
      </c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113"/>
      <c r="U8" s="113"/>
    </row>
    <row r="9" spans="1:21" ht="21.75" customHeight="1">
      <c r="A9" s="431" t="s">
        <v>104</v>
      </c>
      <c r="B9" s="431"/>
      <c r="C9" s="431"/>
      <c r="D9" s="431"/>
      <c r="E9" s="433" t="s">
        <v>125</v>
      </c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113"/>
      <c r="U9" s="113"/>
    </row>
    <row r="10" spans="1:19" ht="21.75" customHeight="1">
      <c r="A10" s="431" t="s">
        <v>45</v>
      </c>
      <c r="B10" s="431"/>
      <c r="C10" s="431"/>
      <c r="D10" s="431"/>
      <c r="E10" s="434" t="s">
        <v>127</v>
      </c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</row>
    <row r="11" spans="1:19" ht="21.75" customHeight="1">
      <c r="A11" s="431" t="s">
        <v>105</v>
      </c>
      <c r="B11" s="431"/>
      <c r="C11" s="431"/>
      <c r="D11" s="431"/>
      <c r="E11" s="435" t="s">
        <v>126</v>
      </c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</row>
    <row r="12" spans="1:19" ht="12.75" customHeight="1">
      <c r="A12" s="436" t="s">
        <v>111</v>
      </c>
      <c r="B12" s="437" t="s">
        <v>106</v>
      </c>
      <c r="C12" s="437"/>
      <c r="D12" s="437"/>
      <c r="E12" s="437"/>
      <c r="F12" s="438" t="s">
        <v>74</v>
      </c>
      <c r="G12" s="438" t="s">
        <v>107</v>
      </c>
      <c r="H12" s="437" t="s">
        <v>35</v>
      </c>
      <c r="I12" s="437" t="s">
        <v>63</v>
      </c>
      <c r="J12" s="437"/>
      <c r="K12" s="437"/>
      <c r="L12" s="437"/>
      <c r="M12" s="437"/>
      <c r="N12" s="437"/>
      <c r="O12" s="437"/>
      <c r="P12" s="437"/>
      <c r="Q12" s="437"/>
      <c r="R12" s="437"/>
      <c r="S12" s="437"/>
    </row>
    <row r="13" spans="1:19" ht="12.75">
      <c r="A13" s="436"/>
      <c r="B13" s="437"/>
      <c r="C13" s="437"/>
      <c r="D13" s="437"/>
      <c r="E13" s="437"/>
      <c r="F13" s="438"/>
      <c r="G13" s="438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</row>
    <row r="14" spans="1:19" ht="42.75" customHeight="1">
      <c r="A14" s="436"/>
      <c r="B14" s="437"/>
      <c r="C14" s="437"/>
      <c r="D14" s="437"/>
      <c r="E14" s="437"/>
      <c r="F14" s="438"/>
      <c r="G14" s="438"/>
      <c r="H14" s="437"/>
      <c r="I14" s="115" t="s">
        <v>114</v>
      </c>
      <c r="J14" s="115" t="s">
        <v>115</v>
      </c>
      <c r="K14" s="115" t="s">
        <v>116</v>
      </c>
      <c r="L14" s="115" t="s">
        <v>117</v>
      </c>
      <c r="M14" s="115" t="s">
        <v>118</v>
      </c>
      <c r="N14" s="115" t="s">
        <v>119</v>
      </c>
      <c r="O14" s="115" t="s">
        <v>121</v>
      </c>
      <c r="P14" s="115" t="s">
        <v>120</v>
      </c>
      <c r="Q14" s="437" t="s">
        <v>76</v>
      </c>
      <c r="R14" s="437"/>
      <c r="S14" s="117" t="s">
        <v>112</v>
      </c>
    </row>
    <row r="15" spans="1:19" ht="69.75" customHeight="1">
      <c r="A15" s="439" t="s">
        <v>127</v>
      </c>
      <c r="B15" s="441" t="s">
        <v>128</v>
      </c>
      <c r="C15" s="442"/>
      <c r="D15" s="442"/>
      <c r="E15" s="443"/>
      <c r="F15" s="143" t="s">
        <v>152</v>
      </c>
      <c r="G15" s="144">
        <v>0</v>
      </c>
      <c r="H15" s="145" t="s">
        <v>122</v>
      </c>
      <c r="I15" s="144">
        <v>1</v>
      </c>
      <c r="J15" s="146">
        <v>0</v>
      </c>
      <c r="K15" s="147">
        <v>0</v>
      </c>
      <c r="L15" s="148">
        <v>0</v>
      </c>
      <c r="M15" s="147">
        <v>0</v>
      </c>
      <c r="N15" s="148">
        <v>0</v>
      </c>
      <c r="O15" s="147">
        <v>0</v>
      </c>
      <c r="P15" s="148">
        <v>0</v>
      </c>
      <c r="Q15" s="444">
        <f aca="true" t="shared" si="0" ref="Q15:Q20">G15+I15+K15+M15+O15</f>
        <v>1</v>
      </c>
      <c r="R15" s="444"/>
      <c r="S15" s="445">
        <f>SUM(J15:J16)+SUM(L15:L16)+SUM(N15:N16)+SUM(P15:P16)</f>
        <v>6610277000</v>
      </c>
    </row>
    <row r="16" spans="1:19" ht="71.25" customHeight="1">
      <c r="A16" s="440"/>
      <c r="B16" s="441" t="s">
        <v>129</v>
      </c>
      <c r="C16" s="442" t="s">
        <v>129</v>
      </c>
      <c r="D16" s="442" t="s">
        <v>129</v>
      </c>
      <c r="E16" s="443" t="s">
        <v>129</v>
      </c>
      <c r="F16" s="143" t="s">
        <v>153</v>
      </c>
      <c r="G16" s="149">
        <v>0</v>
      </c>
      <c r="H16" s="145" t="s">
        <v>113</v>
      </c>
      <c r="I16" s="149">
        <v>0.09361761299302623</v>
      </c>
      <c r="J16" s="146">
        <v>600000000</v>
      </c>
      <c r="K16" s="149">
        <v>0.29099474705332323</v>
      </c>
      <c r="L16" s="148">
        <v>1865000000</v>
      </c>
      <c r="M16" s="149">
        <v>0.24883146495462105</v>
      </c>
      <c r="N16" s="148">
        <f>1595000000+201000000</f>
        <v>1796000000</v>
      </c>
      <c r="O16" s="149">
        <v>0.3665561749990295</v>
      </c>
      <c r="P16" s="148">
        <v>2349277000</v>
      </c>
      <c r="Q16" s="447">
        <f t="shared" si="0"/>
        <v>1</v>
      </c>
      <c r="R16" s="448"/>
      <c r="S16" s="446"/>
    </row>
    <row r="17" spans="1:19" ht="63.75" customHeight="1">
      <c r="A17" s="449" t="s">
        <v>130</v>
      </c>
      <c r="B17" s="450" t="s">
        <v>131</v>
      </c>
      <c r="C17" s="451"/>
      <c r="D17" s="451"/>
      <c r="E17" s="452"/>
      <c r="F17" s="118" t="s">
        <v>154</v>
      </c>
      <c r="G17" s="119">
        <v>0.97</v>
      </c>
      <c r="H17" s="115" t="s">
        <v>113</v>
      </c>
      <c r="I17" s="119">
        <v>0.01</v>
      </c>
      <c r="J17" s="120">
        <v>280000000</v>
      </c>
      <c r="K17" s="121">
        <v>0.02</v>
      </c>
      <c r="L17" s="122">
        <v>198000000</v>
      </c>
      <c r="M17" s="121">
        <v>0</v>
      </c>
      <c r="N17" s="122">
        <v>0</v>
      </c>
      <c r="O17" s="121">
        <v>0</v>
      </c>
      <c r="P17" s="122">
        <v>0</v>
      </c>
      <c r="Q17" s="456">
        <f t="shared" si="0"/>
        <v>1</v>
      </c>
      <c r="R17" s="457"/>
      <c r="S17" s="123">
        <f aca="true" t="shared" si="1" ref="S17:S29">J17+L17+N17+P17</f>
        <v>478000000</v>
      </c>
    </row>
    <row r="18" spans="1:19" ht="63.75" customHeight="1">
      <c r="A18" s="449"/>
      <c r="B18" s="453"/>
      <c r="C18" s="454"/>
      <c r="D18" s="454"/>
      <c r="E18" s="455"/>
      <c r="F18" s="118" t="s">
        <v>268</v>
      </c>
      <c r="G18" s="119">
        <v>0.97</v>
      </c>
      <c r="H18" s="115" t="s">
        <v>113</v>
      </c>
      <c r="I18" s="119">
        <v>0.01</v>
      </c>
      <c r="J18" s="120"/>
      <c r="K18" s="121"/>
      <c r="L18" s="122"/>
      <c r="M18" s="121">
        <v>0.02</v>
      </c>
      <c r="N18" s="122">
        <v>94935175</v>
      </c>
      <c r="O18" s="121"/>
      <c r="P18" s="122"/>
      <c r="Q18" s="456">
        <f t="shared" si="0"/>
        <v>1</v>
      </c>
      <c r="R18" s="457"/>
      <c r="S18" s="123">
        <f t="shared" si="1"/>
        <v>94935175</v>
      </c>
    </row>
    <row r="19" spans="1:19" ht="61.5" customHeight="1">
      <c r="A19" s="449" t="s">
        <v>132</v>
      </c>
      <c r="B19" s="458" t="s">
        <v>133</v>
      </c>
      <c r="C19" s="459"/>
      <c r="D19" s="459"/>
      <c r="E19" s="460"/>
      <c r="F19" s="118" t="s">
        <v>155</v>
      </c>
      <c r="G19" s="124">
        <v>0</v>
      </c>
      <c r="H19" s="115" t="s">
        <v>122</v>
      </c>
      <c r="I19" s="124">
        <v>1</v>
      </c>
      <c r="J19" s="120">
        <v>200000000</v>
      </c>
      <c r="K19" s="125">
        <v>0</v>
      </c>
      <c r="L19" s="122">
        <v>0</v>
      </c>
      <c r="M19" s="125">
        <v>0</v>
      </c>
      <c r="N19" s="122">
        <v>0</v>
      </c>
      <c r="O19" s="125">
        <v>0</v>
      </c>
      <c r="P19" s="122">
        <v>0</v>
      </c>
      <c r="Q19" s="461">
        <f t="shared" si="0"/>
        <v>1</v>
      </c>
      <c r="R19" s="461"/>
      <c r="S19" s="123">
        <f t="shared" si="1"/>
        <v>200000000</v>
      </c>
    </row>
    <row r="20" spans="1:19" ht="66.75" customHeight="1">
      <c r="A20" s="449"/>
      <c r="B20" s="458" t="s">
        <v>134</v>
      </c>
      <c r="C20" s="459" t="s">
        <v>134</v>
      </c>
      <c r="D20" s="459" t="s">
        <v>134</v>
      </c>
      <c r="E20" s="460" t="s">
        <v>134</v>
      </c>
      <c r="F20" s="118" t="s">
        <v>156</v>
      </c>
      <c r="G20" s="124">
        <v>51</v>
      </c>
      <c r="H20" s="115" t="s">
        <v>122</v>
      </c>
      <c r="I20" s="124">
        <v>20</v>
      </c>
      <c r="J20" s="120">
        <v>0</v>
      </c>
      <c r="K20" s="125">
        <v>20</v>
      </c>
      <c r="L20" s="122">
        <v>7460000</v>
      </c>
      <c r="M20" s="125">
        <v>20</v>
      </c>
      <c r="N20" s="122">
        <v>8000000</v>
      </c>
      <c r="O20" s="125">
        <v>20</v>
      </c>
      <c r="P20" s="122">
        <v>7516144</v>
      </c>
      <c r="Q20" s="461">
        <f t="shared" si="0"/>
        <v>131</v>
      </c>
      <c r="R20" s="461"/>
      <c r="S20" s="123">
        <f t="shared" si="1"/>
        <v>22976144</v>
      </c>
    </row>
    <row r="21" spans="1:19" s="113" customFormat="1" ht="61.5" customHeight="1">
      <c r="A21" s="126" t="s">
        <v>135</v>
      </c>
      <c r="B21" s="462" t="s">
        <v>136</v>
      </c>
      <c r="C21" s="463"/>
      <c r="D21" s="463"/>
      <c r="E21" s="464"/>
      <c r="F21" s="127" t="s">
        <v>157</v>
      </c>
      <c r="G21" s="128">
        <v>0.7</v>
      </c>
      <c r="H21" s="115" t="s">
        <v>113</v>
      </c>
      <c r="I21" s="128">
        <v>1</v>
      </c>
      <c r="J21" s="120">
        <v>63000000</v>
      </c>
      <c r="K21" s="128">
        <v>1</v>
      </c>
      <c r="L21" s="122">
        <v>63100000</v>
      </c>
      <c r="M21" s="128">
        <v>1</v>
      </c>
      <c r="N21" s="122">
        <v>64000000</v>
      </c>
      <c r="O21" s="128">
        <v>1</v>
      </c>
      <c r="P21" s="122">
        <v>63887224</v>
      </c>
      <c r="Q21" s="465">
        <v>1</v>
      </c>
      <c r="R21" s="465"/>
      <c r="S21" s="123">
        <f t="shared" si="1"/>
        <v>253987224</v>
      </c>
    </row>
    <row r="22" spans="1:19" s="113" customFormat="1" ht="55.5" customHeight="1">
      <c r="A22" s="129" t="s">
        <v>137</v>
      </c>
      <c r="B22" s="466" t="s">
        <v>138</v>
      </c>
      <c r="C22" s="466"/>
      <c r="D22" s="466"/>
      <c r="E22" s="466"/>
      <c r="F22" s="118" t="s">
        <v>158</v>
      </c>
      <c r="G22" s="124">
        <v>0</v>
      </c>
      <c r="H22" s="115" t="s">
        <v>122</v>
      </c>
      <c r="I22" s="124">
        <v>1</v>
      </c>
      <c r="J22" s="120">
        <v>100000000</v>
      </c>
      <c r="K22" s="125">
        <v>0</v>
      </c>
      <c r="L22" s="122">
        <v>0</v>
      </c>
      <c r="M22" s="125">
        <v>0</v>
      </c>
      <c r="N22" s="122">
        <v>0</v>
      </c>
      <c r="O22" s="125">
        <v>0</v>
      </c>
      <c r="P22" s="122">
        <v>0</v>
      </c>
      <c r="Q22" s="461">
        <f aca="true" t="shared" si="2" ref="Q22:Q28">G22+I22+K22+M22+O22</f>
        <v>1</v>
      </c>
      <c r="R22" s="461"/>
      <c r="S22" s="123">
        <f t="shared" si="1"/>
        <v>100000000</v>
      </c>
    </row>
    <row r="23" spans="1:19" s="113" customFormat="1" ht="88.5" customHeight="1">
      <c r="A23" s="129" t="s">
        <v>140</v>
      </c>
      <c r="B23" s="466" t="s">
        <v>139</v>
      </c>
      <c r="C23" s="466"/>
      <c r="D23" s="466"/>
      <c r="E23" s="466"/>
      <c r="F23" s="118" t="s">
        <v>159</v>
      </c>
      <c r="G23" s="124">
        <v>1</v>
      </c>
      <c r="H23" s="115" t="s">
        <v>122</v>
      </c>
      <c r="I23" s="124">
        <v>1</v>
      </c>
      <c r="J23" s="120">
        <v>1525194775</v>
      </c>
      <c r="K23" s="125">
        <v>1</v>
      </c>
      <c r="L23" s="122">
        <v>279750000</v>
      </c>
      <c r="M23" s="125">
        <v>1</v>
      </c>
      <c r="N23" s="122">
        <v>377000000</v>
      </c>
      <c r="O23" s="125">
        <v>1</v>
      </c>
      <c r="P23" s="122">
        <v>657006626</v>
      </c>
      <c r="Q23" s="461">
        <f t="shared" si="2"/>
        <v>5</v>
      </c>
      <c r="R23" s="461"/>
      <c r="S23" s="123">
        <f t="shared" si="1"/>
        <v>2838951401</v>
      </c>
    </row>
    <row r="24" spans="1:19" s="113" customFormat="1" ht="58.5" customHeight="1">
      <c r="A24" s="129" t="s">
        <v>141</v>
      </c>
      <c r="B24" s="466" t="s">
        <v>142</v>
      </c>
      <c r="C24" s="466"/>
      <c r="D24" s="466"/>
      <c r="E24" s="466"/>
      <c r="F24" s="118" t="s">
        <v>160</v>
      </c>
      <c r="G24" s="128">
        <v>0.2</v>
      </c>
      <c r="H24" s="130" t="s">
        <v>113</v>
      </c>
      <c r="I24" s="128">
        <v>0</v>
      </c>
      <c r="J24" s="120">
        <v>0</v>
      </c>
      <c r="K24" s="128">
        <v>0.27</v>
      </c>
      <c r="L24" s="122">
        <v>9325000</v>
      </c>
      <c r="M24" s="128">
        <v>0.27</v>
      </c>
      <c r="N24" s="122">
        <f>9000000+3900000</f>
        <v>12900000</v>
      </c>
      <c r="O24" s="128">
        <v>0.26</v>
      </c>
      <c r="P24" s="122">
        <v>9569154</v>
      </c>
      <c r="Q24" s="467">
        <v>1</v>
      </c>
      <c r="R24" s="467"/>
      <c r="S24" s="123">
        <f t="shared" si="1"/>
        <v>31794154</v>
      </c>
    </row>
    <row r="25" spans="1:19" s="113" customFormat="1" ht="53.25" customHeight="1">
      <c r="A25" s="115" t="s">
        <v>143</v>
      </c>
      <c r="B25" s="466" t="s">
        <v>144</v>
      </c>
      <c r="C25" s="466"/>
      <c r="D25" s="466"/>
      <c r="E25" s="466"/>
      <c r="F25" s="118" t="s">
        <v>161</v>
      </c>
      <c r="G25" s="131">
        <v>0</v>
      </c>
      <c r="H25" s="115" t="s">
        <v>113</v>
      </c>
      <c r="I25" s="128">
        <v>0.25</v>
      </c>
      <c r="J25" s="120">
        <v>501000000</v>
      </c>
      <c r="K25" s="132">
        <v>0.25</v>
      </c>
      <c r="L25" s="122">
        <v>932500000</v>
      </c>
      <c r="M25" s="132">
        <v>0.25</v>
      </c>
      <c r="N25" s="122">
        <f>650000000+450000000</f>
        <v>1100000000</v>
      </c>
      <c r="O25" s="121">
        <v>0.25</v>
      </c>
      <c r="P25" s="122">
        <v>1879036000</v>
      </c>
      <c r="Q25" s="465">
        <f t="shared" si="2"/>
        <v>1</v>
      </c>
      <c r="R25" s="465"/>
      <c r="S25" s="123">
        <f t="shared" si="1"/>
        <v>4412536000</v>
      </c>
    </row>
    <row r="26" spans="1:19" s="113" customFormat="1" ht="77.25" customHeight="1">
      <c r="A26" s="115" t="s">
        <v>145</v>
      </c>
      <c r="B26" s="468" t="s">
        <v>146</v>
      </c>
      <c r="C26" s="469"/>
      <c r="D26" s="469"/>
      <c r="E26" s="470"/>
      <c r="F26" s="133" t="s">
        <v>162</v>
      </c>
      <c r="G26" s="124">
        <v>1</v>
      </c>
      <c r="H26" s="115" t="s">
        <v>122</v>
      </c>
      <c r="I26" s="124">
        <v>1</v>
      </c>
      <c r="J26" s="120">
        <v>397360899</v>
      </c>
      <c r="K26" s="125">
        <v>1</v>
      </c>
      <c r="L26" s="122">
        <v>0</v>
      </c>
      <c r="M26" s="125">
        <v>1</v>
      </c>
      <c r="N26" s="122">
        <v>250000000</v>
      </c>
      <c r="O26" s="125">
        <v>1</v>
      </c>
      <c r="P26" s="122">
        <v>0</v>
      </c>
      <c r="Q26" s="471">
        <f t="shared" si="2"/>
        <v>5</v>
      </c>
      <c r="R26" s="472"/>
      <c r="S26" s="123">
        <f t="shared" si="1"/>
        <v>647360899</v>
      </c>
    </row>
    <row r="27" spans="1:19" s="113" customFormat="1" ht="78.75" customHeight="1">
      <c r="A27" s="134" t="s">
        <v>147</v>
      </c>
      <c r="B27" s="468" t="s">
        <v>148</v>
      </c>
      <c r="C27" s="469"/>
      <c r="D27" s="469"/>
      <c r="E27" s="470"/>
      <c r="F27" s="135" t="s">
        <v>163</v>
      </c>
      <c r="G27" s="119">
        <v>0</v>
      </c>
      <c r="H27" s="115" t="s">
        <v>113</v>
      </c>
      <c r="I27" s="119">
        <v>0</v>
      </c>
      <c r="J27" s="120">
        <v>0</v>
      </c>
      <c r="K27" s="121">
        <v>1</v>
      </c>
      <c r="L27" s="122">
        <v>466250000</v>
      </c>
      <c r="M27" s="121">
        <v>0</v>
      </c>
      <c r="N27" s="122">
        <v>0</v>
      </c>
      <c r="O27" s="121">
        <v>0</v>
      </c>
      <c r="P27" s="122">
        <v>0</v>
      </c>
      <c r="Q27" s="476">
        <f t="shared" si="2"/>
        <v>1</v>
      </c>
      <c r="R27" s="477"/>
      <c r="S27" s="123">
        <f t="shared" si="1"/>
        <v>466250000</v>
      </c>
    </row>
    <row r="28" spans="1:19" s="113" customFormat="1" ht="78.75" customHeight="1">
      <c r="A28" s="449" t="s">
        <v>149</v>
      </c>
      <c r="B28" s="468" t="s">
        <v>150</v>
      </c>
      <c r="C28" s="469"/>
      <c r="D28" s="469"/>
      <c r="E28" s="470"/>
      <c r="F28" s="135" t="s">
        <v>164</v>
      </c>
      <c r="G28" s="119">
        <v>0.8</v>
      </c>
      <c r="H28" s="115" t="s">
        <v>113</v>
      </c>
      <c r="I28" s="119">
        <v>0</v>
      </c>
      <c r="J28" s="120">
        <v>0</v>
      </c>
      <c r="K28" s="121">
        <v>0</v>
      </c>
      <c r="L28" s="122">
        <v>0</v>
      </c>
      <c r="M28" s="132">
        <v>0.1</v>
      </c>
      <c r="N28" s="122">
        <v>90000000</v>
      </c>
      <c r="O28" s="132">
        <v>0.1</v>
      </c>
      <c r="P28" s="122">
        <v>0</v>
      </c>
      <c r="Q28" s="476">
        <f t="shared" si="2"/>
        <v>1</v>
      </c>
      <c r="R28" s="477"/>
      <c r="S28" s="123">
        <f t="shared" si="1"/>
        <v>90000000</v>
      </c>
    </row>
    <row r="29" spans="1:19" s="113" customFormat="1" ht="51" customHeight="1">
      <c r="A29" s="478"/>
      <c r="B29" s="468" t="s">
        <v>151</v>
      </c>
      <c r="C29" s="469" t="s">
        <v>151</v>
      </c>
      <c r="D29" s="469" t="s">
        <v>151</v>
      </c>
      <c r="E29" s="470" t="s">
        <v>151</v>
      </c>
      <c r="F29" s="135" t="s">
        <v>165</v>
      </c>
      <c r="G29" s="119">
        <v>0.8</v>
      </c>
      <c r="H29" s="115" t="s">
        <v>113</v>
      </c>
      <c r="I29" s="119">
        <v>0</v>
      </c>
      <c r="J29" s="120">
        <v>0</v>
      </c>
      <c r="K29" s="121">
        <v>0</v>
      </c>
      <c r="L29" s="122">
        <v>0</v>
      </c>
      <c r="M29" s="132">
        <v>0.1</v>
      </c>
      <c r="N29" s="122">
        <v>50000000</v>
      </c>
      <c r="O29" s="132">
        <v>0.1</v>
      </c>
      <c r="P29" s="122">
        <v>563710800</v>
      </c>
      <c r="Q29" s="476">
        <v>1</v>
      </c>
      <c r="R29" s="477"/>
      <c r="S29" s="123">
        <f t="shared" si="1"/>
        <v>613710800</v>
      </c>
    </row>
    <row r="30" spans="1:19" s="138" customFormat="1" ht="23.25" customHeight="1">
      <c r="A30" s="473" t="s">
        <v>75</v>
      </c>
      <c r="B30" s="473"/>
      <c r="C30" s="473"/>
      <c r="D30" s="473"/>
      <c r="E30" s="473"/>
      <c r="F30" s="473"/>
      <c r="G30" s="473"/>
      <c r="H30" s="473"/>
      <c r="I30" s="136"/>
      <c r="J30" s="137">
        <f>SUM(J15:J29)</f>
        <v>3666555674</v>
      </c>
      <c r="K30" s="136"/>
      <c r="L30" s="137">
        <f>SUM(L15:L29)</f>
        <v>3821385000</v>
      </c>
      <c r="M30" s="136"/>
      <c r="N30" s="137">
        <f>SUM(N15:N29)</f>
        <v>3842835175</v>
      </c>
      <c r="O30" s="109"/>
      <c r="P30" s="137">
        <f>SUM(P15:P29)</f>
        <v>5530002948</v>
      </c>
      <c r="Q30" s="474"/>
      <c r="R30" s="475"/>
      <c r="S30" s="137">
        <f>SUM(S15:S29)</f>
        <v>16860778797</v>
      </c>
    </row>
    <row r="31" spans="2:3" ht="12.75">
      <c r="B31" s="139"/>
      <c r="C31" s="139"/>
    </row>
    <row r="32" ht="12.75">
      <c r="D32" s="114"/>
    </row>
    <row r="33" ht="12.75">
      <c r="G33" s="141"/>
    </row>
    <row r="36" spans="8:19" ht="12.75"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8:19" ht="12.75"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8:19" ht="12.75">
      <c r="H38" s="13"/>
      <c r="I38" s="13"/>
      <c r="J38" s="13"/>
      <c r="K38" s="13"/>
      <c r="L38" s="13"/>
      <c r="M38" s="13"/>
      <c r="N38" s="13"/>
      <c r="O38" s="12"/>
      <c r="P38" s="12"/>
      <c r="Q38" s="12"/>
      <c r="R38" s="12"/>
      <c r="S38" s="12"/>
    </row>
    <row r="39" spans="8:19" ht="12.75">
      <c r="H39" s="13"/>
      <c r="I39" s="13"/>
      <c r="J39" s="13"/>
      <c r="K39" s="13"/>
      <c r="L39" s="13"/>
      <c r="M39" s="13"/>
      <c r="N39" s="13"/>
      <c r="O39" s="12"/>
      <c r="P39" s="12"/>
      <c r="Q39" s="12"/>
      <c r="R39" s="12"/>
      <c r="S39" s="12"/>
    </row>
    <row r="40" spans="8:19" ht="12.75">
      <c r="H40" s="13"/>
      <c r="I40" s="13"/>
      <c r="J40" s="13"/>
      <c r="K40" s="13"/>
      <c r="L40" s="13"/>
      <c r="M40" s="13"/>
      <c r="N40" s="13"/>
      <c r="O40" s="12"/>
      <c r="P40" s="12"/>
      <c r="Q40" s="12"/>
      <c r="R40" s="12"/>
      <c r="S40" s="12"/>
    </row>
    <row r="41" spans="8:19" ht="12.75">
      <c r="H41" s="13"/>
      <c r="I41" s="13"/>
      <c r="J41" s="13"/>
      <c r="K41" s="13"/>
      <c r="L41" s="13"/>
      <c r="M41" s="13"/>
      <c r="N41" s="13"/>
      <c r="O41" s="12"/>
      <c r="P41" s="12"/>
      <c r="Q41" s="12"/>
      <c r="R41" s="12"/>
      <c r="S41" s="12"/>
    </row>
    <row r="42" spans="8:19" ht="12.75"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8:19" ht="12.75"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8:19" ht="12.75"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8:19" ht="12.75"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8:19" ht="12.75"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8:19" ht="12.75"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8:19" ht="12.75"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8:19" ht="12.75"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8:19" ht="12.75"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</sheetData>
  <sheetProtection/>
  <mergeCells count="62">
    <mergeCell ref="A30:H30"/>
    <mergeCell ref="Q30:R30"/>
    <mergeCell ref="B27:E27"/>
    <mergeCell ref="Q27:R27"/>
    <mergeCell ref="A28:A29"/>
    <mergeCell ref="B28:E28"/>
    <mergeCell ref="Q28:R28"/>
    <mergeCell ref="B29:E29"/>
    <mergeCell ref="Q29:R29"/>
    <mergeCell ref="B24:E24"/>
    <mergeCell ref="Q24:R24"/>
    <mergeCell ref="B25:E25"/>
    <mergeCell ref="Q25:R25"/>
    <mergeCell ref="B26:E26"/>
    <mergeCell ref="Q26:R26"/>
    <mergeCell ref="B21:E21"/>
    <mergeCell ref="Q21:R21"/>
    <mergeCell ref="B22:E22"/>
    <mergeCell ref="Q22:R22"/>
    <mergeCell ref="B23:E23"/>
    <mergeCell ref="Q23:R23"/>
    <mergeCell ref="A17:A18"/>
    <mergeCell ref="B17:E18"/>
    <mergeCell ref="Q17:R17"/>
    <mergeCell ref="Q18:R18"/>
    <mergeCell ref="A19:A20"/>
    <mergeCell ref="B19:E19"/>
    <mergeCell ref="Q19:R19"/>
    <mergeCell ref="B20:E20"/>
    <mergeCell ref="Q20:R20"/>
    <mergeCell ref="A15:A16"/>
    <mergeCell ref="B15:E15"/>
    <mergeCell ref="Q15:R15"/>
    <mergeCell ref="S15:S16"/>
    <mergeCell ref="B16:E16"/>
    <mergeCell ref="Q16:R16"/>
    <mergeCell ref="A12:A14"/>
    <mergeCell ref="B12:E14"/>
    <mergeCell ref="F12:F14"/>
    <mergeCell ref="G12:G14"/>
    <mergeCell ref="H12:H14"/>
    <mergeCell ref="I12:S13"/>
    <mergeCell ref="Q14:R14"/>
    <mergeCell ref="A9:D9"/>
    <mergeCell ref="E9:S9"/>
    <mergeCell ref="A10:D10"/>
    <mergeCell ref="E10:S10"/>
    <mergeCell ref="A11:D11"/>
    <mergeCell ref="E11:S11"/>
    <mergeCell ref="A5:S5"/>
    <mergeCell ref="A6:S6"/>
    <mergeCell ref="A7:D7"/>
    <mergeCell ref="E7:S7"/>
    <mergeCell ref="A8:D8"/>
    <mergeCell ref="E8:S8"/>
    <mergeCell ref="A1:C4"/>
    <mergeCell ref="D1:O2"/>
    <mergeCell ref="Q1:S1"/>
    <mergeCell ref="Q2:S2"/>
    <mergeCell ref="D3:O4"/>
    <mergeCell ref="R3:S3"/>
    <mergeCell ref="R4:S4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2016-05-03T19:32:30Z</cp:lastPrinted>
  <dcterms:created xsi:type="dcterms:W3CDTF">2009-04-02T20:41:07Z</dcterms:created>
  <dcterms:modified xsi:type="dcterms:W3CDTF">2018-07-26T22:29:29Z</dcterms:modified>
  <cp:category/>
  <cp:version/>
  <cp:contentType/>
  <cp:contentStatus/>
</cp:coreProperties>
</file>