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H.A.'!$A$1:$P$25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<sst xmlns="http://schemas.openxmlformats.org/spreadsheetml/2006/main" count="403" uniqueCount="204">
  <si>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</si>
  <si>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</si>
  <si>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</si>
  <si>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</si>
  <si>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</si>
  <si>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</si>
  <si>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</si>
  <si>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</si>
  <si>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</si>
  <si>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</si>
  <si>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</si>
  <si>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</si>
  <si>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</si>
  <si>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</si>
  <si>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</si>
  <si>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</si>
  <si>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</si>
  <si>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</si>
  <si>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</si>
  <si>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</si>
  <si>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</si>
  <si>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</si>
  <si>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</si>
  <si>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</si>
  <si>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</si>
  <si>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</si>
  <si>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</si>
  <si>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</si>
  <si>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</si>
  <si>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</si>
  <si>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</si>
  <si>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</si>
  <si>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</si>
  <si>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</si>
  <si>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</si>
  <si>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</si>
  <si>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</si>
  <si>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</si>
  <si>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</si>
  <si>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</si>
  <si>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</si>
  <si>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</si>
  <si>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</si>
  <si>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</si>
  <si>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</si>
  <si>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</si>
  <si>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</si>
  <si>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</si>
  <si>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</si>
  <si>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</si>
  <si>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</si>
  <si>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</si>
  <si>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</si>
  <si>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</si>
  <si>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</si>
  <si>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</si>
  <si>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</si>
  <si>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</si>
  <si>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</si>
  <si>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</si>
  <si>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</si>
  <si>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</si>
  <si>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</si>
  <si>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</si>
  <si>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</si>
  <si>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</si>
  <si>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</si>
  <si>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</si>
  <si>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</si>
  <si>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</si>
  <si>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</si>
  <si>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</si>
  <si>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</si>
  <si>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</si>
  <si>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</si>
  <si>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</si>
  <si>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</si>
  <si>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</si>
  <si>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</si>
  <si>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</si>
  <si>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</si>
  <si>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</si>
  <si>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</si>
  <si>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</si>
  <si>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</si>
  <si>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</si>
  <si>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</si>
  <si>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</si>
  <si>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</si>
  <si>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</si>
  <si>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</si>
  <si>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</si>
  <si>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</si>
  <si>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</si>
  <si>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</si>
  <si>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</si>
  <si>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</si>
  <si>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</si>
  <si>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</si>
  <si>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</si>
  <si>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</si>
  <si>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</si>
  <si>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</si>
  <si>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</si>
  <si>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</si>
  <si>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</si>
  <si>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</si>
  <si>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</si>
  <si>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</si>
  <si>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</si>
  <si>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</si>
  <si>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</si>
  <si>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</si>
  <si>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</si>
  <si>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</si>
  <si>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</si>
  <si>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</si>
  <si>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</si>
  <si>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</si>
  <si>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</si>
  <si>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</si>
  <si>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</si>
  <si>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</si>
  <si>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</si>
  <si>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</si>
  <si>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</si>
  <si>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</si>
  <si>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</si>
  <si>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</si>
  <si>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</si>
  <si>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</si>
  <si>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</si>
  <si>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</si>
  <si>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</si>
  <si>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</si>
  <si>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</si>
  <si>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</si>
  <si>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</si>
  <si>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</si>
  <si>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</si>
  <si>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</si>
  <si>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</si>
  <si>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</si>
  <si>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</si>
  <si>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</si>
  <si>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</si>
  <si>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</si>
  <si>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</si>
  <si>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</si>
  <si>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</si>
  <si>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HIDROSOGAMOSO</t>
  </si>
  <si>
    <t>ACTIVIDADES PA</t>
  </si>
  <si>
    <t>Seguimiento a la información sectorial Minera y Agropecuaria</t>
  </si>
  <si>
    <t>JAIRO IGNACIO GARCIA RODRIGUEZ</t>
  </si>
  <si>
    <t>LUZ DEYANIRA GONZALEZ CASTILLO</t>
  </si>
  <si>
    <t>Subdirector de Ecosistemas y Gestión Ambiental</t>
  </si>
  <si>
    <t>Responsable proceso Evaluación Misional</t>
  </si>
  <si>
    <t>CONVENIO MINMINAS</t>
  </si>
  <si>
    <t>TRANSFERENCIA ARGOS</t>
  </si>
  <si>
    <t xml:space="preserve"> Jurisdicción de Corpoboyacá </t>
  </si>
  <si>
    <t>No. De ventanillas implementadas / No. De ventanillas programadas</t>
  </si>
  <si>
    <t>SOBRETASA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</si>
  <si>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2018</t>
    </r>
  </si>
  <si>
    <r>
      <t xml:space="preserve">VALOR UNITARIO Incluido IVA $ 
</t>
    </r>
    <r>
      <rPr>
        <b/>
        <sz val="9"/>
        <color indexed="8"/>
        <rFont val="Arial"/>
        <family val="2"/>
      </rPr>
      <t>2018</t>
    </r>
  </si>
  <si>
    <t>B. - PROGRAMACION PLAN DE NECESIDADES  AÑO 2018</t>
  </si>
  <si>
    <t>Implementación de Acciones de Manejo y Conservación de ecosistemas Estratégicos</t>
  </si>
  <si>
    <t> Número de acciones desarrolladas en ecosistemas estratégicos</t>
  </si>
  <si>
    <t xml:space="preserve"> $-   </t>
  </si>
  <si>
    <t>Versión 0</t>
  </si>
  <si>
    <t>Formulacion Plan Operativo, Acuerdo 013 del 07/12/2017  por medio del cual se aprueba el Presupuesto de Ingresos y Gastos para la vigencia Fiscal del 1º. de enero al 31 de diciembre de 2018 de la Corporación Autónoma de Regional de Boyacá</t>
  </si>
  <si>
    <t xml:space="preserve">Número de ventanillas ambientales en operación </t>
  </si>
  <si>
    <t>ventanillas  operando</t>
  </si>
  <si>
    <t>2 ventanillas operando</t>
  </si>
  <si>
    <t>Apoyo a empresas para el desarrollo del Plan de Mejora hacia un negocio verde</t>
  </si>
  <si>
    <t>empresas</t>
  </si>
  <si>
    <t>110030006</t>
  </si>
  <si>
    <t>TONER CF325A NEGRO M830/806. MARCA HEWLETT PACKERD.</t>
  </si>
  <si>
    <t>Global</t>
  </si>
  <si>
    <t>1</t>
  </si>
  <si>
    <t>4*1000</t>
  </si>
  <si>
    <t>530 905 03 01 03- 53090503010690- Acompañamiento para la gestion a la regularizacion minero ambiental (MIN-MINAS-CORPOBOYACA)</t>
  </si>
  <si>
    <t>Resolucion 022/11/01/2018 por medio de la cual se efectua una adicion al presupuesto con recursos propios de la corporacion Autonoma Regional de boyaca,para la vigencia fiscal 2018</t>
  </si>
  <si>
    <t>Profesional en Ingeniería de Minas, Ingeniero de Minas y Metalurgia, Ingeniero en Minas, Geólogo, Ingeniero Geólogo con postgrado  a fin y experiencia relacionada contada a partir de la expedición de la tarjeta profesional de 61-72 meses, de los cuales debe tener 36 meses como experiencia especifica  en formulación o ejecución de proyectos mineros o ambientales o procesos de formalización miner</t>
  </si>
  <si>
    <t>Profesional en Ingeniería de Minas, Ingeniero de Minas y Metalurgia, Ingeniero en Minas, Ingeniero Geólogo o Geólogo con postgrado y con experiencia relacionada de 37 a 48 meses, de los cuales 18 meses deben corresponder a experiencia especifica en estudios mineros y/o mineros ambientales, o en seguimiento, planeación o fiscalización a proyectos mineros.</t>
  </si>
  <si>
    <t>Profesional en Ingeniería Ambiental, Ingeniero Geólogo, Geólogo, Ingeniero de Minas,  Ingeniero de Minas y Metalurgia, Ingeniero en Minas, Ecólogo, Biólogo e Ingeniero Forestal,  Ingeniero Ambiental y Sanitario con posgrado y con experiencia relacionada de 37 a 48 meses, de los cuales 18 meses deben corresponder en experiencia especifica en estudios ambientales,  planes de manejo ambiental, evaluación y  seguimiento en materia ambienta</t>
  </si>
  <si>
    <t>Profesional Trabajador Social, Psicólogo, Sociólogo con postgrado,  experiencia de 37 a 48 meses de los cuales 18 meses de experiencia especifica en el área en trabajos en temas ambientales, organizacionales comunitarios y administrativos</t>
  </si>
  <si>
    <t>Profesional en Derecho con experiencia relacionada de 13 a 20 meses en manejo de licenciamiento, permisos ambientales  y/o contravenciones ambientales</t>
  </si>
  <si>
    <t>|Tecnico grado 6</t>
  </si>
  <si>
    <t>Tecnico grado 6</t>
  </si>
  <si>
    <t>Tecnico grado 8</t>
  </si>
  <si>
    <t>Tecnico grado 3</t>
  </si>
  <si>
    <t>contratacion transporte para contratistas (Adición No. 2 al contrato de servicios CDS-2017174 )</t>
  </si>
  <si>
    <t>EXCEDENTES FINANCIEROS HIDROSOGAMOSO</t>
  </si>
  <si>
    <t>EXCEDENTES FINANCIEROS SOBRETASA</t>
  </si>
  <si>
    <t>Adicional Tecnico grado 3</t>
  </si>
  <si>
    <t>Instalación de sistemas agropastoriles en los Mpios de la provincia de  Lengupá jurisdicción de CORPOBOYACA - PGN</t>
  </si>
  <si>
    <t>Establecer sistemas silvopastoriles en  áreas con vocación  ganadera</t>
  </si>
  <si>
    <t>Número de hectareas establecidas de sistemas forestales para la recuperación, conservación y protección de Recursos Naturales Renovables</t>
  </si>
  <si>
    <t xml:space="preserve">Fortalecer la participación comunitaria  en el manejo de sistemas Silvopastoriles
</t>
  </si>
  <si>
    <t>Número de personas  Capacitacitadas</t>
  </si>
  <si>
    <t>Adicional Tecnico grado 8</t>
  </si>
  <si>
    <t>Adicional Tecnico grado 6</t>
  </si>
  <si>
    <t xml:space="preserve">Resolución 1729 Por medio del cual se efectúa un Traslado dentro del Presupuesto con recursos propios de la Corporación Autónoma Regional de Boyacá, CORPOBOYACÁ, vigencia Fiscal del año 2018 </t>
  </si>
  <si>
    <t>ARGOS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</si>
</sst>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[$-240A]dddd\,\ dd&quot; de &quot;mmmm&quot; de &quot;yyyy"/>
    <numFmt numFmtId="198" formatCode="[$-240A]hh:mm:ss\ AM/PM"/>
    <numFmt numFmtId="199" formatCode="0.0"/>
    <numFmt numFmtId="200" formatCode="&quot;$&quot;\ #,##0.00"/>
    <numFmt numFmtId="201" formatCode="_(* #,##0.0_);_(* \(#,##0.0\);_(* &quot;-&quot;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10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NimbusSanL"/>
      <family val="0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rgb="FFFF0000"/>
      <name val="Arial"/>
      <family val="2"/>
    </font>
    <font>
      <b/>
      <sz val="9"/>
      <color theme="1" tint="0.24998000264167786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NimbusSan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63" applyNumberFormat="1" applyFont="1" applyFill="1" applyBorder="1" applyAlignment="1">
      <alignment horizontal="left" vertical="center"/>
    </xf>
    <xf numFmtId="189" fontId="0" fillId="0" borderId="0" xfId="69" applyNumberFormat="1" applyFont="1" applyAlignment="1">
      <alignment horizontal="center" vertical="center"/>
    </xf>
    <xf numFmtId="189" fontId="0" fillId="0" borderId="0" xfId="69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68" applyNumberFormat="1" applyAlignment="1">
      <alignment vertical="center"/>
    </xf>
    <xf numFmtId="188" fontId="0" fillId="0" borderId="0" xfId="68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7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7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7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70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9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67" applyNumberFormat="1" applyFont="1" applyFill="1" applyBorder="1" applyAlignment="1">
      <alignment horizontal="justify" vertical="center" wrapText="1"/>
    </xf>
    <xf numFmtId="49" fontId="28" fillId="0" borderId="12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24" borderId="13" xfId="0" applyFont="1" applyFill="1" applyBorder="1" applyAlignment="1">
      <alignment vertical="center"/>
    </xf>
    <xf numFmtId="0" fontId="55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69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89" fontId="0" fillId="24" borderId="10" xfId="69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89" fontId="20" fillId="24" borderId="17" xfId="69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189" fontId="20" fillId="24" borderId="10" xfId="69" applyNumberFormat="1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9" applyNumberFormat="1" applyFont="1" applyFill="1" applyBorder="1" applyAlignment="1">
      <alignment horizontal="center" vertical="center"/>
    </xf>
    <xf numFmtId="189" fontId="0" fillId="24" borderId="11" xfId="69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7" xfId="0" applyFont="1" applyFill="1" applyBorder="1" applyAlignment="1">
      <alignment vertical="center"/>
    </xf>
    <xf numFmtId="189" fontId="0" fillId="24" borderId="28" xfId="69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89" fontId="0" fillId="24" borderId="18" xfId="69" applyNumberFormat="1" applyFont="1" applyFill="1" applyBorder="1" applyAlignment="1">
      <alignment horizontal="center" vertical="center"/>
    </xf>
    <xf numFmtId="189" fontId="0" fillId="24" borderId="18" xfId="69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0" fillId="24" borderId="26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189" fontId="0" fillId="24" borderId="17" xfId="69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9" applyNumberFormat="1" applyFont="1" applyFill="1" applyAlignment="1">
      <alignment horizontal="center" vertical="center"/>
    </xf>
    <xf numFmtId="189" fontId="0" fillId="24" borderId="0" xfId="69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1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/>
    </xf>
    <xf numFmtId="0" fontId="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9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69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9" fillId="0" borderId="30" xfId="69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27" fillId="4" borderId="10" xfId="79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7" fontId="0" fillId="0" borderId="10" xfId="7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9" fontId="56" fillId="24" borderId="28" xfId="79" applyFont="1" applyFill="1" applyBorder="1" applyAlignment="1" applyProtection="1">
      <alignment horizontal="center" vertical="center"/>
      <protection locked="0"/>
    </xf>
    <xf numFmtId="9" fontId="56" fillId="24" borderId="28" xfId="79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189" fontId="0" fillId="0" borderId="10" xfId="70" applyNumberFormat="1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89" fontId="0" fillId="0" borderId="10" xfId="70" applyNumberFormat="1" applyFont="1" applyFill="1" applyBorder="1" applyAlignment="1">
      <alignment horizontal="center" vertical="center" wrapText="1"/>
    </xf>
    <xf numFmtId="171" fontId="0" fillId="24" borderId="10" xfId="61" applyFont="1" applyFill="1" applyBorder="1" applyAlignment="1">
      <alignment vertical="center"/>
    </xf>
    <xf numFmtId="189" fontId="0" fillId="24" borderId="12" xfId="69" applyNumberFormat="1" applyFont="1" applyFill="1" applyBorder="1" applyAlignment="1">
      <alignment horizontal="center" vertical="center" wrapText="1"/>
    </xf>
    <xf numFmtId="189" fontId="0" fillId="24" borderId="12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 wrapText="1"/>
    </xf>
    <xf numFmtId="189" fontId="0" fillId="24" borderId="10" xfId="69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9" fontId="0" fillId="24" borderId="12" xfId="69" applyNumberFormat="1" applyFont="1" applyFill="1" applyBorder="1" applyAlignment="1">
      <alignment horizontal="center" vertical="center" wrapText="1"/>
    </xf>
    <xf numFmtId="189" fontId="0" fillId="2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0" fontId="24" fillId="0" borderId="10" xfId="76" applyFont="1" applyBorder="1" applyAlignment="1">
      <alignment horizontal="center" vertical="center" wrapText="1"/>
      <protection/>
    </xf>
    <xf numFmtId="0" fontId="19" fillId="0" borderId="0" xfId="76" applyFont="1" applyAlignment="1">
      <alignment vertical="center"/>
      <protection/>
    </xf>
    <xf numFmtId="0" fontId="0" fillId="0" borderId="0" xfId="76" applyAlignment="1">
      <alignment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25" fillId="0" borderId="10" xfId="76" applyFont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center" vertical="center" wrapText="1"/>
      <protection/>
    </xf>
    <xf numFmtId="0" fontId="0" fillId="24" borderId="28" xfId="76" applyFont="1" applyFill="1" applyBorder="1" applyAlignment="1">
      <alignment vertical="center" wrapText="1"/>
      <protection/>
    </xf>
    <xf numFmtId="0" fontId="33" fillId="24" borderId="28" xfId="76" applyFont="1" applyFill="1" applyBorder="1" applyAlignment="1" applyProtection="1">
      <alignment horizontal="left" vertical="center" wrapText="1"/>
      <protection/>
    </xf>
    <xf numFmtId="192" fontId="56" fillId="24" borderId="10" xfId="73" applyNumberFormat="1" applyFont="1" applyFill="1" applyBorder="1" applyAlignment="1" applyProtection="1">
      <alignment horizontal="center" vertical="center"/>
      <protection/>
    </xf>
    <xf numFmtId="192" fontId="56" fillId="24" borderId="28" xfId="73" applyNumberFormat="1" applyFont="1" applyFill="1" applyBorder="1" applyAlignment="1" applyProtection="1">
      <alignment horizontal="center" vertical="center"/>
      <protection/>
    </xf>
    <xf numFmtId="192" fontId="0" fillId="24" borderId="28" xfId="76" applyNumberFormat="1" applyFont="1" applyFill="1" applyBorder="1" applyAlignment="1">
      <alignment vertical="center"/>
      <protection/>
    </xf>
    <xf numFmtId="0" fontId="0" fillId="24" borderId="10" xfId="76" applyFont="1" applyFill="1" applyBorder="1" applyAlignment="1">
      <alignment vertical="center" wrapText="1"/>
      <protection/>
    </xf>
    <xf numFmtId="0" fontId="33" fillId="24" borderId="10" xfId="76" applyFont="1" applyFill="1" applyBorder="1" applyAlignment="1" applyProtection="1">
      <alignment vertical="center" wrapText="1"/>
      <protection/>
    </xf>
    <xf numFmtId="0" fontId="56" fillId="24" borderId="10" xfId="76" applyFont="1" applyFill="1" applyBorder="1" applyAlignment="1" applyProtection="1">
      <alignment horizontal="center" vertical="center"/>
      <protection locked="0"/>
    </xf>
    <xf numFmtId="0" fontId="0" fillId="24" borderId="10" xfId="76" applyFont="1" applyFill="1" applyBorder="1" applyAlignment="1">
      <alignment horizontal="center" vertical="center" wrapText="1"/>
      <protection/>
    </xf>
    <xf numFmtId="0" fontId="56" fillId="24" borderId="10" xfId="76" applyFont="1" applyFill="1" applyBorder="1" applyAlignment="1" applyProtection="1">
      <alignment horizontal="center" vertical="center" wrapText="1"/>
      <protection locked="0"/>
    </xf>
    <xf numFmtId="192" fontId="56" fillId="24" borderId="10" xfId="73" applyNumberFormat="1" applyFont="1" applyFill="1" applyBorder="1" applyAlignment="1" applyProtection="1">
      <alignment horizontal="center" vertical="center" wrapText="1"/>
      <protection/>
    </xf>
    <xf numFmtId="192" fontId="56" fillId="25" borderId="10" xfId="73" applyNumberFormat="1" applyFont="1" applyFill="1" applyBorder="1" applyAlignment="1" applyProtection="1">
      <alignment horizontal="center" vertical="center"/>
      <protection/>
    </xf>
    <xf numFmtId="192" fontId="0" fillId="24" borderId="10" xfId="76" applyNumberFormat="1" applyFont="1" applyFill="1" applyBorder="1" applyAlignment="1">
      <alignment vertical="center"/>
      <protection/>
    </xf>
    <xf numFmtId="192" fontId="56" fillId="0" borderId="10" xfId="73" applyNumberFormat="1" applyFont="1" applyBorder="1" applyAlignment="1" applyProtection="1">
      <alignment horizontal="center" vertical="center"/>
      <protection/>
    </xf>
    <xf numFmtId="192" fontId="0" fillId="0" borderId="10" xfId="76" applyNumberFormat="1" applyFont="1" applyBorder="1" applyAlignment="1">
      <alignment horizontal="center" vertical="center"/>
      <protection/>
    </xf>
    <xf numFmtId="0" fontId="33" fillId="0" borderId="10" xfId="76" applyFont="1" applyFill="1" applyBorder="1" applyAlignment="1" applyProtection="1">
      <alignment vertical="center" wrapText="1"/>
      <protection/>
    </xf>
    <xf numFmtId="9" fontId="56" fillId="24" borderId="10" xfId="76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76" applyFont="1" applyFill="1" applyBorder="1" applyAlignment="1" applyProtection="1">
      <alignment horizontal="center" vertical="center" wrapText="1"/>
      <protection locked="0"/>
    </xf>
    <xf numFmtId="0" fontId="0" fillId="0" borderId="10" xfId="76" applyFont="1" applyFill="1" applyBorder="1" applyAlignment="1">
      <alignment horizontal="center" vertical="center" wrapText="1"/>
      <protection/>
    </xf>
    <xf numFmtId="0" fontId="27" fillId="4" borderId="10" xfId="76" applyFont="1" applyFill="1" applyBorder="1" applyAlignment="1">
      <alignment vertical="center"/>
      <protection/>
    </xf>
    <xf numFmtId="192" fontId="27" fillId="4" borderId="10" xfId="76" applyNumberFormat="1" applyFont="1" applyFill="1" applyBorder="1" applyAlignment="1">
      <alignment vertical="center"/>
      <protection/>
    </xf>
    <xf numFmtId="196" fontId="27" fillId="4" borderId="10" xfId="76" applyNumberFormat="1" applyFont="1" applyFill="1" applyBorder="1" applyAlignment="1">
      <alignment vertical="center"/>
      <protection/>
    </xf>
    <xf numFmtId="0" fontId="27" fillId="0" borderId="0" xfId="76" applyFont="1" applyAlignment="1">
      <alignment vertical="center"/>
      <protection/>
    </xf>
    <xf numFmtId="0" fontId="0" fillId="0" borderId="0" xfId="76" applyBorder="1" applyAlignment="1">
      <alignment vertical="center"/>
      <protection/>
    </xf>
    <xf numFmtId="0" fontId="0" fillId="0" borderId="0" xfId="76" applyFill="1" applyAlignment="1">
      <alignment vertical="center"/>
      <protection/>
    </xf>
    <xf numFmtId="9" fontId="0" fillId="0" borderId="0" xfId="76" applyNumberFormat="1" applyAlignment="1">
      <alignment vertical="center"/>
      <protection/>
    </xf>
    <xf numFmtId="9" fontId="56" fillId="24" borderId="10" xfId="76" applyNumberFormat="1" applyFont="1" applyFill="1" applyBorder="1" applyAlignment="1" applyProtection="1">
      <alignment horizontal="center" vertical="center"/>
      <protection locked="0"/>
    </xf>
    <xf numFmtId="1" fontId="56" fillId="24" borderId="10" xfId="76" applyNumberFormat="1" applyFont="1" applyFill="1" applyBorder="1" applyAlignment="1" applyProtection="1">
      <alignment horizontal="center" vertical="center"/>
      <protection locked="0"/>
    </xf>
    <xf numFmtId="49" fontId="58" fillId="24" borderId="10" xfId="77" applyNumberFormat="1" applyFont="1" applyFill="1" applyBorder="1" applyAlignment="1">
      <alignment horizontal="center" vertical="center" wrapText="1"/>
      <protection/>
    </xf>
    <xf numFmtId="49" fontId="59" fillId="24" borderId="10" xfId="77" applyNumberFormat="1" applyFont="1" applyFill="1" applyBorder="1" applyAlignment="1">
      <alignment horizontal="center" vertical="center" wrapText="1"/>
      <protection/>
    </xf>
    <xf numFmtId="166" fontId="22" fillId="0" borderId="10" xfId="74" applyNumberFormat="1" applyFont="1" applyBorder="1" applyAlignment="1">
      <alignment horizontal="right" vertical="center" wrapText="1"/>
    </xf>
    <xf numFmtId="199" fontId="0" fillId="24" borderId="10" xfId="0" applyNumberForma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vertical="center"/>
    </xf>
    <xf numFmtId="189" fontId="0" fillId="26" borderId="10" xfId="69" applyNumberFormat="1" applyFont="1" applyFill="1" applyBorder="1" applyAlignment="1">
      <alignment horizontal="center" vertical="center" wrapText="1"/>
    </xf>
    <xf numFmtId="189" fontId="0" fillId="26" borderId="10" xfId="69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9" fillId="25" borderId="15" xfId="0" applyFont="1" applyFill="1" applyBorder="1" applyAlignment="1">
      <alignment vertical="center"/>
    </xf>
    <xf numFmtId="0" fontId="0" fillId="24" borderId="28" xfId="76" applyFont="1" applyFill="1" applyBorder="1" applyAlignment="1">
      <alignment horizontal="center" vertical="center" wrapText="1"/>
      <protection/>
    </xf>
    <xf numFmtId="0" fontId="0" fillId="24" borderId="12" xfId="76" applyFont="1" applyFill="1" applyBorder="1" applyAlignment="1">
      <alignment horizontal="center" vertical="center" wrapText="1"/>
      <protection/>
    </xf>
    <xf numFmtId="0" fontId="33" fillId="24" borderId="12" xfId="76" applyFont="1" applyFill="1" applyBorder="1" applyAlignment="1" applyProtection="1">
      <alignment vertical="center" wrapText="1"/>
      <protection/>
    </xf>
    <xf numFmtId="0" fontId="56" fillId="24" borderId="12" xfId="76" applyFont="1" applyFill="1" applyBorder="1" applyAlignment="1" applyProtection="1">
      <alignment horizontal="center" vertical="center"/>
      <protection locked="0"/>
    </xf>
    <xf numFmtId="192" fontId="56" fillId="24" borderId="12" xfId="73" applyNumberFormat="1" applyFont="1" applyFill="1" applyBorder="1" applyAlignment="1" applyProtection="1">
      <alignment horizontal="center" vertical="center"/>
      <protection/>
    </xf>
    <xf numFmtId="192" fontId="0" fillId="24" borderId="12" xfId="76" applyNumberFormat="1" applyFont="1" applyFill="1" applyBorder="1" applyAlignment="1">
      <alignment vertical="center"/>
      <protection/>
    </xf>
    <xf numFmtId="0" fontId="33" fillId="27" borderId="10" xfId="0" applyFont="1" applyFill="1" applyBorder="1" applyAlignment="1" applyProtection="1">
      <alignment vertical="center" wrapText="1"/>
      <protection/>
    </xf>
    <xf numFmtId="0" fontId="56" fillId="27" borderId="10" xfId="76" applyFont="1" applyFill="1" applyBorder="1" applyAlignment="1" applyProtection="1">
      <alignment horizontal="center" vertical="center"/>
      <protection locked="0"/>
    </xf>
    <xf numFmtId="0" fontId="0" fillId="27" borderId="10" xfId="76" applyFont="1" applyFill="1" applyBorder="1" applyAlignment="1">
      <alignment horizontal="center" vertical="center" wrapText="1"/>
      <protection/>
    </xf>
    <xf numFmtId="0" fontId="56" fillId="27" borderId="10" xfId="76" applyFont="1" applyFill="1" applyBorder="1" applyAlignment="1" applyProtection="1">
      <alignment horizontal="center" vertical="center" wrapText="1"/>
      <protection locked="0"/>
    </xf>
    <xf numFmtId="192" fontId="56" fillId="27" borderId="10" xfId="73" applyNumberFormat="1" applyFont="1" applyFill="1" applyBorder="1" applyAlignment="1" applyProtection="1">
      <alignment horizontal="center" vertical="center" wrapText="1"/>
      <protection/>
    </xf>
    <xf numFmtId="192" fontId="56" fillId="27" borderId="10" xfId="73" applyNumberFormat="1" applyFont="1" applyFill="1" applyBorder="1" applyAlignment="1" applyProtection="1">
      <alignment horizontal="center" vertical="center"/>
      <protection/>
    </xf>
    <xf numFmtId="192" fontId="0" fillId="27" borderId="10" xfId="76" applyNumberFormat="1" applyFont="1" applyFill="1" applyBorder="1" applyAlignment="1">
      <alignment horizontal="center" vertical="center"/>
      <protection/>
    </xf>
    <xf numFmtId="0" fontId="60" fillId="25" borderId="10" xfId="0" applyFont="1" applyFill="1" applyBorder="1" applyAlignment="1">
      <alignment horizontal="center" vertical="center" wrapText="1"/>
    </xf>
    <xf numFmtId="189" fontId="0" fillId="26" borderId="0" xfId="69" applyNumberFormat="1" applyFont="1" applyFill="1" applyAlignment="1">
      <alignment vertical="center"/>
    </xf>
    <xf numFmtId="188" fontId="27" fillId="0" borderId="10" xfId="66" applyNumberFormat="1" applyFont="1" applyFill="1" applyBorder="1" applyAlignment="1">
      <alignment vertical="center" wrapText="1"/>
    </xf>
    <xf numFmtId="188" fontId="61" fillId="0" borderId="10" xfId="66" applyNumberFormat="1" applyFont="1" applyFill="1" applyBorder="1" applyAlignment="1">
      <alignment vertical="center" wrapText="1"/>
    </xf>
    <xf numFmtId="189" fontId="27" fillId="0" borderId="10" xfId="61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left" vertical="center" wrapText="1"/>
    </xf>
    <xf numFmtId="49" fontId="19" fillId="0" borderId="0" xfId="6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0" fillId="16" borderId="12" xfId="0" applyFont="1" applyFill="1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16" borderId="21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19" fillId="0" borderId="11" xfId="69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89" fontId="0" fillId="0" borderId="3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189" fontId="21" fillId="24" borderId="46" xfId="69" applyNumberFormat="1" applyFont="1" applyFill="1" applyBorder="1" applyAlignment="1">
      <alignment horizontal="center" vertical="center" wrapText="1"/>
    </xf>
    <xf numFmtId="189" fontId="21" fillId="24" borderId="12" xfId="69" applyNumberFormat="1" applyFont="1" applyFill="1" applyBorder="1" applyAlignment="1">
      <alignment horizontal="center" vertical="center" wrapText="1"/>
    </xf>
    <xf numFmtId="189" fontId="21" fillId="24" borderId="10" xfId="69" applyNumberFormat="1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horizontal="right" vertical="center"/>
    </xf>
    <xf numFmtId="189" fontId="20" fillId="24" borderId="28" xfId="69" applyNumberFormat="1" applyFont="1" applyFill="1" applyBorder="1" applyAlignment="1">
      <alignment horizontal="center" vertical="center"/>
    </xf>
    <xf numFmtId="189" fontId="20" fillId="24" borderId="12" xfId="69" applyNumberFormat="1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20" fillId="24" borderId="4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189" fontId="20" fillId="24" borderId="46" xfId="69" applyNumberFormat="1" applyFont="1" applyFill="1" applyBorder="1" applyAlignment="1">
      <alignment horizontal="center" vertical="center" wrapText="1"/>
    </xf>
    <xf numFmtId="189" fontId="20" fillId="24" borderId="12" xfId="69" applyNumberFormat="1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189" fontId="20" fillId="24" borderId="28" xfId="69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23" xfId="0" applyNumberFormat="1" applyFont="1" applyFill="1" applyBorder="1" applyAlignment="1">
      <alignment horizontal="center" vertical="center" wrapText="1"/>
    </xf>
    <xf numFmtId="14" fontId="25" fillId="24" borderId="50" xfId="0" applyNumberFormat="1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62" fillId="24" borderId="49" xfId="0" applyFont="1" applyFill="1" applyBorder="1" applyAlignment="1">
      <alignment horizontal="left" vertical="center"/>
    </xf>
    <xf numFmtId="0" fontId="62" fillId="24" borderId="44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right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left" vertical="center"/>
    </xf>
    <xf numFmtId="0" fontId="27" fillId="24" borderId="48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3" fontId="22" fillId="0" borderId="34" xfId="77" applyNumberFormat="1" applyFont="1" applyBorder="1" applyAlignment="1">
      <alignment horizontal="center" vertical="center" wrapText="1"/>
      <protection/>
    </xf>
    <xf numFmtId="3" fontId="22" fillId="0" borderId="38" xfId="77" applyNumberFormat="1" applyFont="1" applyBorder="1" applyAlignment="1">
      <alignment horizontal="center" vertical="center" wrapText="1"/>
      <protection/>
    </xf>
    <xf numFmtId="0" fontId="27" fillId="0" borderId="3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0" fillId="0" borderId="10" xfId="76" applyBorder="1" applyAlignment="1">
      <alignment horizontal="center" vertical="center"/>
      <protection/>
    </xf>
    <xf numFmtId="0" fontId="24" fillId="0" borderId="10" xfId="76" applyFont="1" applyBorder="1" applyAlignment="1">
      <alignment horizontal="center" vertical="center" wrapText="1"/>
      <protection/>
    </xf>
    <xf numFmtId="0" fontId="19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25" fillId="0" borderId="10" xfId="76" applyFont="1" applyBorder="1" applyAlignment="1">
      <alignment horizontal="center" vertical="center" wrapText="1"/>
      <protection/>
    </xf>
    <xf numFmtId="14" fontId="25" fillId="0" borderId="10" xfId="76" applyNumberFormat="1" applyFont="1" applyBorder="1" applyAlignment="1">
      <alignment horizontal="center" vertic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left" vertical="center"/>
      <protection/>
    </xf>
    <xf numFmtId="0" fontId="18" fillId="0" borderId="10" xfId="76" applyFont="1" applyBorder="1" applyAlignment="1">
      <alignment horizontal="left" vertical="center" wrapText="1"/>
      <protection/>
    </xf>
    <xf numFmtId="0" fontId="24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center"/>
      <protection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center" vertical="center"/>
      <protection/>
    </xf>
    <xf numFmtId="0" fontId="20" fillId="0" borderId="10" xfId="76" applyFont="1" applyBorder="1" applyAlignment="1">
      <alignment horizontal="center" vertical="center" wrapText="1"/>
      <protection/>
    </xf>
    <xf numFmtId="0" fontId="20" fillId="0" borderId="10" xfId="76" applyFont="1" applyFill="1" applyBorder="1" applyAlignment="1">
      <alignment horizontal="center" vertical="center" wrapText="1"/>
      <protection/>
    </xf>
    <xf numFmtId="0" fontId="63" fillId="24" borderId="39" xfId="76" applyFont="1" applyFill="1" applyBorder="1" applyAlignment="1" applyProtection="1">
      <alignment horizontal="center" vertical="center" wrapText="1"/>
      <protection/>
    </xf>
    <xf numFmtId="0" fontId="63" fillId="24" borderId="40" xfId="76" applyFont="1" applyFill="1" applyBorder="1" applyAlignment="1" applyProtection="1">
      <alignment horizontal="center" vertical="center" wrapText="1"/>
      <protection/>
    </xf>
    <xf numFmtId="0" fontId="63" fillId="24" borderId="41" xfId="76" applyFont="1" applyFill="1" applyBorder="1" applyAlignment="1" applyProtection="1">
      <alignment horizontal="center" vertical="center" wrapText="1"/>
      <protection/>
    </xf>
    <xf numFmtId="9" fontId="20" fillId="24" borderId="28" xfId="79" applyFont="1" applyFill="1" applyBorder="1" applyAlignment="1">
      <alignment horizontal="center" vertical="center" wrapText="1"/>
    </xf>
    <xf numFmtId="0" fontId="63" fillId="24" borderId="10" xfId="76" applyFont="1" applyFill="1" applyBorder="1" applyAlignment="1" applyProtection="1">
      <alignment horizontal="center" vertical="center" wrapText="1"/>
      <protection/>
    </xf>
    <xf numFmtId="1" fontId="20" fillId="24" borderId="10" xfId="79" applyNumberFormat="1" applyFont="1" applyFill="1" applyBorder="1" applyAlignment="1">
      <alignment horizontal="center" vertical="center" wrapText="1"/>
    </xf>
    <xf numFmtId="0" fontId="63" fillId="24" borderId="37" xfId="76" applyFont="1" applyFill="1" applyBorder="1" applyAlignment="1" applyProtection="1">
      <alignment horizontal="center" vertical="center" wrapText="1"/>
      <protection/>
    </xf>
    <xf numFmtId="0" fontId="63" fillId="24" borderId="11" xfId="76" applyFont="1" applyFill="1" applyBorder="1" applyAlignment="1" applyProtection="1">
      <alignment horizontal="center" vertical="center" wrapText="1"/>
      <protection/>
    </xf>
    <xf numFmtId="0" fontId="63" fillId="24" borderId="30" xfId="76" applyFont="1" applyFill="1" applyBorder="1" applyAlignment="1" applyProtection="1">
      <alignment horizontal="center" vertical="center" wrapText="1"/>
      <protection/>
    </xf>
    <xf numFmtId="1" fontId="20" fillId="24" borderId="12" xfId="79" applyNumberFormat="1" applyFont="1" applyFill="1" applyBorder="1" applyAlignment="1">
      <alignment horizontal="center" vertical="center" wrapText="1"/>
    </xf>
    <xf numFmtId="0" fontId="0" fillId="24" borderId="28" xfId="76" applyFont="1" applyFill="1" applyBorder="1" applyAlignment="1">
      <alignment horizontal="center" vertical="center" wrapText="1"/>
      <protection/>
    </xf>
    <xf numFmtId="0" fontId="0" fillId="24" borderId="12" xfId="76" applyFont="1" applyFill="1" applyBorder="1" applyAlignment="1">
      <alignment horizontal="center" vertical="center" wrapText="1"/>
      <protection/>
    </xf>
    <xf numFmtId="0" fontId="63" fillId="24" borderId="34" xfId="76" applyFont="1" applyFill="1" applyBorder="1" applyAlignment="1" applyProtection="1">
      <alignment horizontal="center" vertical="center" wrapText="1"/>
      <protection/>
    </xf>
    <xf numFmtId="0" fontId="63" fillId="24" borderId="21" xfId="76" applyFont="1" applyFill="1" applyBorder="1" applyAlignment="1" applyProtection="1">
      <alignment horizontal="center" vertical="center" wrapText="1"/>
      <protection/>
    </xf>
    <xf numFmtId="0" fontId="63" fillId="24" borderId="38" xfId="76" applyFont="1" applyFill="1" applyBorder="1" applyAlignment="1" applyProtection="1">
      <alignment horizontal="center" vertical="center" wrapText="1"/>
      <protection/>
    </xf>
    <xf numFmtId="9" fontId="20" fillId="24" borderId="10" xfId="79" applyFont="1" applyFill="1" applyBorder="1" applyAlignment="1">
      <alignment horizontal="center" vertical="center" wrapText="1"/>
    </xf>
    <xf numFmtId="0" fontId="0" fillId="0" borderId="28" xfId="76" applyFont="1" applyBorder="1" applyAlignment="1">
      <alignment horizontal="center" vertical="center" wrapText="1"/>
      <protection/>
    </xf>
    <xf numFmtId="0" fontId="0" fillId="0" borderId="61" xfId="76" applyFont="1" applyBorder="1" applyAlignment="1">
      <alignment horizontal="center" vertical="center" wrapText="1"/>
      <protection/>
    </xf>
    <xf numFmtId="0" fontId="0" fillId="0" borderId="12" xfId="76" applyFont="1" applyBorder="1" applyAlignment="1">
      <alignment horizontal="center" vertical="center" wrapText="1"/>
      <protection/>
    </xf>
    <xf numFmtId="0" fontId="63" fillId="0" borderId="34" xfId="76" applyFont="1" applyFill="1" applyBorder="1" applyAlignment="1" applyProtection="1">
      <alignment horizontal="center" vertical="center" wrapText="1"/>
      <protection/>
    </xf>
    <xf numFmtId="0" fontId="63" fillId="0" borderId="21" xfId="76" applyFont="1" applyFill="1" applyBorder="1" applyAlignment="1" applyProtection="1">
      <alignment horizontal="center" vertical="center" wrapText="1"/>
      <protection/>
    </xf>
    <xf numFmtId="0" fontId="63" fillId="0" borderId="38" xfId="76" applyFont="1" applyFill="1" applyBorder="1" applyAlignment="1" applyProtection="1">
      <alignment horizontal="center" vertical="center" wrapText="1"/>
      <protection/>
    </xf>
    <xf numFmtId="1" fontId="20" fillId="0" borderId="10" xfId="79" applyNumberFormat="1" applyFont="1" applyBorder="1" applyAlignment="1">
      <alignment horizontal="center" vertical="center" wrapText="1"/>
    </xf>
    <xf numFmtId="192" fontId="0" fillId="0" borderId="10" xfId="76" applyNumberFormat="1" applyFont="1" applyBorder="1" applyAlignment="1">
      <alignment horizontal="center" vertical="center"/>
      <protection/>
    </xf>
    <xf numFmtId="9" fontId="0" fillId="0" borderId="34" xfId="79" applyFont="1" applyFill="1" applyBorder="1" applyAlignment="1">
      <alignment horizontal="center" vertical="center" wrapText="1"/>
    </xf>
    <xf numFmtId="9" fontId="0" fillId="0" borderId="38" xfId="79" applyFont="1" applyFill="1" applyBorder="1" applyAlignment="1">
      <alignment horizontal="center" vertical="center" wrapText="1"/>
    </xf>
    <xf numFmtId="1" fontId="0" fillId="0" borderId="34" xfId="79" applyNumberFormat="1" applyFont="1" applyFill="1" applyBorder="1" applyAlignment="1">
      <alignment horizontal="center" vertical="center" wrapText="1"/>
    </xf>
    <xf numFmtId="1" fontId="0" fillId="0" borderId="38" xfId="79" applyNumberFormat="1" applyFont="1" applyFill="1" applyBorder="1" applyAlignment="1">
      <alignment horizontal="center" vertical="center" wrapText="1"/>
    </xf>
    <xf numFmtId="0" fontId="64" fillId="27" borderId="10" xfId="0" applyFont="1" applyFill="1" applyBorder="1" applyAlignment="1">
      <alignment horizontal="center" vertical="center" wrapText="1"/>
    </xf>
    <xf numFmtId="0" fontId="63" fillId="27" borderId="10" xfId="0" applyFont="1" applyFill="1" applyBorder="1" applyAlignment="1" applyProtection="1">
      <alignment horizontal="center" vertical="center" wrapText="1"/>
      <protection/>
    </xf>
    <xf numFmtId="1" fontId="20" fillId="27" borderId="10" xfId="79" applyNumberFormat="1" applyFont="1" applyFill="1" applyBorder="1" applyAlignment="1">
      <alignment horizontal="center" vertical="center" wrapText="1"/>
    </xf>
    <xf numFmtId="0" fontId="63" fillId="27" borderId="10" xfId="76" applyFont="1" applyFill="1" applyBorder="1" applyAlignment="1" applyProtection="1">
      <alignment horizontal="center" vertical="center" wrapText="1"/>
      <protection/>
    </xf>
    <xf numFmtId="0" fontId="27" fillId="4" borderId="10" xfId="76" applyFont="1" applyFill="1" applyBorder="1" applyAlignment="1">
      <alignment horizontal="left" vertical="center"/>
      <protection/>
    </xf>
    <xf numFmtId="192" fontId="27" fillId="4" borderId="34" xfId="79" applyNumberFormat="1" applyFont="1" applyFill="1" applyBorder="1" applyAlignment="1">
      <alignment horizontal="center" vertical="center"/>
    </xf>
    <xf numFmtId="9" fontId="27" fillId="4" borderId="38" xfId="79" applyFont="1" applyFill="1" applyBorder="1" applyAlignment="1">
      <alignment horizontal="center" vertical="center"/>
    </xf>
  </cellXfs>
  <cellStyles count="7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" xfId="63"/>
    <cellStyle name="Millares 2" xfId="64"/>
    <cellStyle name="Millares 3" xfId="65"/>
    <cellStyle name="Millares 5" xfId="66"/>
    <cellStyle name="Millares_3-SISTEMA DESARROLLO ADMINISTRATIVO-POA 2008-1" xfId="67"/>
    <cellStyle name="Millares_Copia de MATRICES OPERATIVAS PROYECTOS PAT 07-09-AJUSTADAS-2008" xfId="68"/>
    <cellStyle name="Millares_FORMATO POA" xfId="69"/>
    <cellStyle name="Millares_Libro2" xfId="70"/>
    <cellStyle name="Currency" xfId="71"/>
    <cellStyle name="Currency [0]" xfId="72"/>
    <cellStyle name="Moneda 2" xfId="73"/>
    <cellStyle name="Moneda 2 2" xfId="74"/>
    <cellStyle name="Neutral" xfId="75"/>
    <cellStyle name="Normal 2" xfId="76"/>
    <cellStyle name="Normal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5.%20SECTORES%20PRODUCTIVOS%20Y%20NEGOCIOS%20VERDES\5.6%20PROYECTO%20SILVOPASTORIL%20PGN\FEV-16%20Silvopastoril%20P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"/>
      <sheetName val="POA H.B."/>
      <sheetName val="POA H.C. "/>
      <sheetName val="POA H.D. 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="80" zoomScaleNormal="80" zoomScalePageLayoutView="0" workbookViewId="0" topLeftCell="D10">
      <selection activeCell="J21" sqref="J21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17.421875" style="1" customWidth="1"/>
    <col min="7" max="7" width="25.28125" style="3" customWidth="1"/>
    <col min="8" max="8" width="22.28125" style="1" customWidth="1"/>
    <col min="9" max="10" width="19.8515625" style="1" customWidth="1"/>
    <col min="11" max="11" width="26.421875" style="1" customWidth="1"/>
    <col min="12" max="12" width="18.140625" style="1" customWidth="1"/>
    <col min="13" max="18" width="19.421875" style="1" customWidth="1"/>
    <col min="19" max="19" width="11.421875" style="1" hidden="1" customWidth="1"/>
    <col min="20" max="16384" width="11.421875" style="1" customWidth="1"/>
  </cols>
  <sheetData>
    <row r="1" spans="1:18" ht="31.5" customHeight="1">
      <c r="A1" s="249"/>
      <c r="B1" s="249"/>
      <c r="C1" s="252" t="s">
        <v>49</v>
      </c>
      <c r="D1" s="253"/>
      <c r="E1" s="253"/>
      <c r="F1" s="253"/>
      <c r="G1" s="253"/>
      <c r="H1" s="253"/>
      <c r="I1" s="253"/>
      <c r="J1" s="254"/>
      <c r="K1" s="258" t="s">
        <v>95</v>
      </c>
      <c r="L1" s="258"/>
      <c r="M1" s="258"/>
      <c r="N1" s="258"/>
      <c r="O1" s="258"/>
      <c r="P1" s="258"/>
      <c r="Q1" s="109"/>
      <c r="R1" s="109"/>
    </row>
    <row r="2" spans="1:18" ht="19.5" customHeight="1">
      <c r="A2" s="249"/>
      <c r="B2" s="249"/>
      <c r="C2" s="255"/>
      <c r="D2" s="256"/>
      <c r="E2" s="256"/>
      <c r="F2" s="256"/>
      <c r="G2" s="256"/>
      <c r="H2" s="256"/>
      <c r="I2" s="256"/>
      <c r="J2" s="257"/>
      <c r="K2" s="236" t="s">
        <v>52</v>
      </c>
      <c r="L2" s="236"/>
      <c r="M2" s="236"/>
      <c r="N2" s="236"/>
      <c r="O2" s="236"/>
      <c r="P2" s="236"/>
      <c r="Q2" s="42"/>
      <c r="R2" s="42"/>
    </row>
    <row r="3" spans="1:18" ht="19.5" customHeight="1">
      <c r="A3" s="249"/>
      <c r="B3" s="249"/>
      <c r="C3" s="252" t="s">
        <v>50</v>
      </c>
      <c r="D3" s="253"/>
      <c r="E3" s="253"/>
      <c r="F3" s="253"/>
      <c r="G3" s="253"/>
      <c r="H3" s="253"/>
      <c r="I3" s="253"/>
      <c r="J3" s="254"/>
      <c r="K3" s="236" t="s">
        <v>53</v>
      </c>
      <c r="L3" s="236"/>
      <c r="M3" s="236"/>
      <c r="N3" s="213"/>
      <c r="O3" s="236" t="s">
        <v>66</v>
      </c>
      <c r="P3" s="236"/>
      <c r="Q3" s="42"/>
      <c r="R3" s="42"/>
    </row>
    <row r="4" spans="1:18" ht="24.75" customHeight="1">
      <c r="A4" s="249"/>
      <c r="B4" s="249"/>
      <c r="C4" s="255"/>
      <c r="D4" s="256"/>
      <c r="E4" s="256"/>
      <c r="F4" s="256"/>
      <c r="G4" s="256"/>
      <c r="H4" s="256"/>
      <c r="I4" s="256"/>
      <c r="J4" s="257"/>
      <c r="K4" s="239" t="s">
        <v>168</v>
      </c>
      <c r="L4" s="240"/>
      <c r="M4" s="241"/>
      <c r="N4" s="214"/>
      <c r="O4" s="237">
        <v>42999</v>
      </c>
      <c r="P4" s="238"/>
      <c r="Q4" s="110"/>
      <c r="R4" s="110"/>
    </row>
    <row r="5" spans="1:18" ht="31.5" customHeight="1">
      <c r="A5" s="251" t="s">
        <v>101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111"/>
      <c r="R5" s="111"/>
    </row>
    <row r="6" spans="1:19" ht="60.75" customHeight="1">
      <c r="A6" s="263" t="s">
        <v>3</v>
      </c>
      <c r="B6" s="263"/>
      <c r="C6" s="263"/>
      <c r="D6" s="246" t="s">
        <v>123</v>
      </c>
      <c r="E6" s="246"/>
      <c r="F6" s="246"/>
      <c r="G6" s="246"/>
      <c r="H6" s="131" t="s">
        <v>0</v>
      </c>
      <c r="I6" s="132" t="s">
        <v>1</v>
      </c>
      <c r="J6" s="120"/>
      <c r="K6" s="40"/>
      <c r="L6" s="266"/>
      <c r="M6" s="266"/>
      <c r="N6" s="106"/>
      <c r="O6" s="106"/>
      <c r="P6" s="125"/>
      <c r="Q6" s="106"/>
      <c r="R6" s="106"/>
      <c r="S6" s="4"/>
    </row>
    <row r="7" spans="1:18" ht="34.5" customHeight="1">
      <c r="A7" s="247" t="s">
        <v>60</v>
      </c>
      <c r="B7" s="247"/>
      <c r="C7" s="247"/>
      <c r="D7" s="262" t="s">
        <v>124</v>
      </c>
      <c r="E7" s="262"/>
      <c r="F7" s="262"/>
      <c r="G7" s="262"/>
      <c r="H7" s="39" t="s">
        <v>103</v>
      </c>
      <c r="I7" s="118">
        <v>29000000</v>
      </c>
      <c r="J7" s="121"/>
      <c r="K7" s="36"/>
      <c r="L7" s="248"/>
      <c r="M7" s="248"/>
      <c r="N7" s="37"/>
      <c r="O7" s="37"/>
      <c r="P7" s="126"/>
      <c r="Q7" s="37"/>
      <c r="R7" s="37"/>
    </row>
    <row r="8" spans="1:19" ht="34.5" customHeight="1">
      <c r="A8" s="267" t="s">
        <v>108</v>
      </c>
      <c r="B8" s="268"/>
      <c r="C8" s="269"/>
      <c r="D8" s="259" t="s">
        <v>125</v>
      </c>
      <c r="E8" s="260"/>
      <c r="F8" s="260"/>
      <c r="G8" s="261"/>
      <c r="H8" s="30" t="s">
        <v>92</v>
      </c>
      <c r="I8" s="119">
        <v>198092000</v>
      </c>
      <c r="J8" s="121"/>
      <c r="K8" s="36"/>
      <c r="L8" s="37"/>
      <c r="M8" s="37"/>
      <c r="N8" s="37"/>
      <c r="O8" s="37"/>
      <c r="P8" s="126"/>
      <c r="Q8" s="37"/>
      <c r="R8" s="37"/>
      <c r="S8" s="142" t="s">
        <v>192</v>
      </c>
    </row>
    <row r="9" spans="1:19" ht="33" customHeight="1">
      <c r="A9" s="247" t="s">
        <v>2</v>
      </c>
      <c r="B9" s="247"/>
      <c r="C9" s="247"/>
      <c r="D9" s="273" t="s">
        <v>152</v>
      </c>
      <c r="E9" s="273"/>
      <c r="F9" s="273"/>
      <c r="G9" s="273"/>
      <c r="H9" s="30" t="s">
        <v>93</v>
      </c>
      <c r="I9" s="119" t="s">
        <v>4</v>
      </c>
      <c r="J9" s="122"/>
      <c r="K9" s="38"/>
      <c r="L9" s="248"/>
      <c r="M9" s="248"/>
      <c r="N9" s="37"/>
      <c r="O9" s="37"/>
      <c r="P9" s="126"/>
      <c r="Q9" s="37"/>
      <c r="R9" s="37"/>
      <c r="S9" s="142" t="s">
        <v>158</v>
      </c>
    </row>
    <row r="10" spans="1:19" ht="30" customHeight="1">
      <c r="A10" s="247" t="s">
        <v>61</v>
      </c>
      <c r="B10" s="247"/>
      <c r="C10" s="247"/>
      <c r="D10" s="275" t="s">
        <v>180</v>
      </c>
      <c r="E10" s="275"/>
      <c r="F10" s="275"/>
      <c r="G10" s="275"/>
      <c r="H10" s="30" t="s">
        <v>94</v>
      </c>
      <c r="I10" s="119" t="s">
        <v>4</v>
      </c>
      <c r="J10" s="122"/>
      <c r="K10" s="38"/>
      <c r="L10" s="37"/>
      <c r="M10" s="37"/>
      <c r="N10" s="37"/>
      <c r="O10" s="37"/>
      <c r="P10" s="126"/>
      <c r="Q10" s="37"/>
      <c r="R10" s="37"/>
      <c r="S10" s="142" t="s">
        <v>161</v>
      </c>
    </row>
    <row r="11" spans="1:19" ht="22.5" customHeight="1">
      <c r="A11" s="127"/>
      <c r="B11" s="127"/>
      <c r="C11" s="127"/>
      <c r="D11" s="128"/>
      <c r="E11" s="128"/>
      <c r="F11" s="128"/>
      <c r="G11" s="128"/>
      <c r="H11" s="129" t="s">
        <v>9</v>
      </c>
      <c r="I11" s="145">
        <f>SUM(I7:I10)</f>
        <v>227092000</v>
      </c>
      <c r="J11" s="154"/>
      <c r="K11" s="123"/>
      <c r="L11" s="282"/>
      <c r="M11" s="282"/>
      <c r="N11" s="124"/>
      <c r="O11" s="124"/>
      <c r="P11" s="130"/>
      <c r="Q11" s="37"/>
      <c r="R11" s="37"/>
      <c r="S11" s="142" t="s">
        <v>203</v>
      </c>
    </row>
    <row r="12" spans="1:19" ht="35.25" customHeight="1">
      <c r="A12" s="283" t="s">
        <v>5</v>
      </c>
      <c r="B12" s="250" t="s">
        <v>151</v>
      </c>
      <c r="C12" s="250"/>
      <c r="D12" s="250"/>
      <c r="E12" s="264" t="s">
        <v>5</v>
      </c>
      <c r="F12" s="264" t="s">
        <v>109</v>
      </c>
      <c r="G12" s="250" t="s">
        <v>6</v>
      </c>
      <c r="H12" s="276" t="s">
        <v>118</v>
      </c>
      <c r="I12" s="276"/>
      <c r="J12" s="284" t="s">
        <v>7</v>
      </c>
      <c r="K12" s="284"/>
      <c r="L12" s="274" t="s">
        <v>96</v>
      </c>
      <c r="M12" s="274"/>
      <c r="N12" s="274"/>
      <c r="O12" s="274"/>
      <c r="P12" s="274"/>
      <c r="Q12" s="115"/>
      <c r="R12" s="112"/>
      <c r="S12" s="142" t="s">
        <v>150</v>
      </c>
    </row>
    <row r="13" spans="1:19" ht="31.5" customHeight="1">
      <c r="A13" s="283"/>
      <c r="B13" s="250"/>
      <c r="C13" s="250"/>
      <c r="D13" s="250"/>
      <c r="E13" s="265"/>
      <c r="F13" s="265"/>
      <c r="G13" s="250"/>
      <c r="H13" s="108" t="s">
        <v>8</v>
      </c>
      <c r="I13" s="117" t="s">
        <v>62</v>
      </c>
      <c r="J13" s="108" t="s">
        <v>8</v>
      </c>
      <c r="K13" s="117" t="s">
        <v>62</v>
      </c>
      <c r="L13" s="116" t="s">
        <v>203</v>
      </c>
      <c r="M13" s="116" t="s">
        <v>157</v>
      </c>
      <c r="N13" s="116" t="s">
        <v>193</v>
      </c>
      <c r="O13" s="162" t="s">
        <v>150</v>
      </c>
      <c r="P13" s="116" t="s">
        <v>192</v>
      </c>
      <c r="Q13" s="107"/>
      <c r="R13" s="107"/>
      <c r="S13" s="142" t="s">
        <v>157</v>
      </c>
    </row>
    <row r="14" spans="1:19" s="4" customFormat="1" ht="86.25" customHeight="1">
      <c r="A14" s="141">
        <v>1</v>
      </c>
      <c r="B14" s="279" t="s">
        <v>133</v>
      </c>
      <c r="C14" s="280"/>
      <c r="D14" s="281"/>
      <c r="E14" s="139">
        <v>1</v>
      </c>
      <c r="F14" s="137" t="s">
        <v>171</v>
      </c>
      <c r="G14" s="151" t="s">
        <v>159</v>
      </c>
      <c r="H14" s="2" t="s">
        <v>172</v>
      </c>
      <c r="I14" s="146">
        <v>2</v>
      </c>
      <c r="J14" s="2" t="s">
        <v>160</v>
      </c>
      <c r="K14" s="143" t="s">
        <v>170</v>
      </c>
      <c r="L14" s="144">
        <v>8906680</v>
      </c>
      <c r="M14" s="144">
        <v>198092000</v>
      </c>
      <c r="N14" s="144">
        <v>6053514</v>
      </c>
      <c r="O14" s="144">
        <v>2472745</v>
      </c>
      <c r="P14" s="144">
        <v>11567061</v>
      </c>
      <c r="Q14" s="113"/>
      <c r="R14" s="113"/>
      <c r="S14" s="142" t="s">
        <v>193</v>
      </c>
    </row>
    <row r="15" spans="1:18" s="4" customFormat="1" ht="23.25" customHeight="1">
      <c r="A15" s="242" t="s">
        <v>110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4"/>
      <c r="L15" s="144">
        <f>L14</f>
        <v>8906680</v>
      </c>
      <c r="M15" s="156">
        <f>SUM(M14)</f>
        <v>198092000</v>
      </c>
      <c r="N15" s="156">
        <f>SUM(N14)</f>
        <v>6053514</v>
      </c>
      <c r="O15" s="156">
        <f>SUM(O14)</f>
        <v>2472745</v>
      </c>
      <c r="P15" s="156">
        <f>SUM(P14)</f>
        <v>11567061</v>
      </c>
      <c r="Q15" s="1"/>
      <c r="R15" s="1"/>
    </row>
    <row r="16" spans="1:18" s="4" customFormat="1" ht="23.25" customHeight="1">
      <c r="A16" s="242" t="s">
        <v>90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4"/>
      <c r="L16" s="285">
        <f>L15+M15+N15+O15+P15</f>
        <v>227092000</v>
      </c>
      <c r="M16" s="286"/>
      <c r="N16" s="286"/>
      <c r="O16" s="286"/>
      <c r="P16" s="287"/>
      <c r="Q16" s="1"/>
      <c r="R16" s="1"/>
    </row>
    <row r="17" spans="1:18" s="4" customFormat="1" ht="23.25" customHeight="1">
      <c r="A17" s="245" t="s">
        <v>86</v>
      </c>
      <c r="B17" s="245"/>
      <c r="C17" s="245" t="s">
        <v>64</v>
      </c>
      <c r="D17" s="245"/>
      <c r="E17" s="245"/>
      <c r="F17" s="245"/>
      <c r="G17" s="245"/>
      <c r="H17" s="245"/>
      <c r="I17" s="138" t="s">
        <v>13</v>
      </c>
      <c r="J17" s="135"/>
      <c r="L17" s="35"/>
      <c r="M17" s="1"/>
      <c r="N17" s="1"/>
      <c r="O17" s="1"/>
      <c r="P17" s="1"/>
      <c r="Q17" s="1"/>
      <c r="R17" s="1"/>
    </row>
    <row r="18" spans="1:18" s="4" customFormat="1" ht="38.25" customHeight="1">
      <c r="A18" s="276">
        <v>0</v>
      </c>
      <c r="B18" s="245"/>
      <c r="C18" s="291" t="s">
        <v>169</v>
      </c>
      <c r="D18" s="292"/>
      <c r="E18" s="292"/>
      <c r="F18" s="292"/>
      <c r="G18" s="292"/>
      <c r="H18" s="293"/>
      <c r="I18" s="155">
        <v>43080</v>
      </c>
      <c r="J18" s="136"/>
      <c r="K18" s="34"/>
      <c r="L18" s="35"/>
      <c r="M18" s="1"/>
      <c r="N18" s="1"/>
      <c r="O18" s="1"/>
      <c r="P18" s="1"/>
      <c r="Q18" s="1"/>
      <c r="R18" s="1"/>
    </row>
    <row r="19" spans="1:18" s="4" customFormat="1" ht="30.75" customHeight="1">
      <c r="A19" s="276">
        <v>1</v>
      </c>
      <c r="B19" s="276"/>
      <c r="C19" s="277" t="s">
        <v>181</v>
      </c>
      <c r="D19" s="277"/>
      <c r="E19" s="277"/>
      <c r="F19" s="277"/>
      <c r="G19" s="277"/>
      <c r="H19" s="277"/>
      <c r="I19" s="155">
        <v>43112</v>
      </c>
      <c r="J19" s="136"/>
      <c r="K19" s="34"/>
      <c r="L19" s="35"/>
      <c r="M19" s="1"/>
      <c r="N19" s="1"/>
      <c r="O19" s="1"/>
      <c r="P19" s="1"/>
      <c r="Q19" s="1"/>
      <c r="R19" s="1"/>
    </row>
    <row r="20" spans="1:18" s="4" customFormat="1" ht="29.25" customHeight="1">
      <c r="A20" s="276">
        <v>2</v>
      </c>
      <c r="B20" s="276"/>
      <c r="C20" s="277" t="s">
        <v>202</v>
      </c>
      <c r="D20" s="277"/>
      <c r="E20" s="277"/>
      <c r="F20" s="277"/>
      <c r="G20" s="277"/>
      <c r="H20" s="277"/>
      <c r="I20" s="155">
        <v>43236</v>
      </c>
      <c r="J20" s="41"/>
      <c r="K20" s="34"/>
      <c r="L20" s="35"/>
      <c r="M20" s="1"/>
      <c r="N20" s="1"/>
      <c r="O20" s="1"/>
      <c r="P20" s="1"/>
      <c r="Q20" s="1"/>
      <c r="R20" s="1"/>
    </row>
    <row r="21" spans="1:18" s="4" customFormat="1" ht="21.75" customHeight="1">
      <c r="A21" s="1"/>
      <c r="B21" s="31"/>
      <c r="C21" s="270" t="s">
        <v>10</v>
      </c>
      <c r="D21" s="271"/>
      <c r="E21" s="271"/>
      <c r="F21" s="272"/>
      <c r="G21" s="235" t="s">
        <v>87</v>
      </c>
      <c r="H21" s="235"/>
      <c r="I21" s="235"/>
      <c r="J21" s="133"/>
      <c r="K21" s="133"/>
      <c r="L21" s="133"/>
      <c r="M21" s="133"/>
      <c r="N21" s="133"/>
      <c r="O21" s="114"/>
      <c r="P21" s="114"/>
      <c r="Q21" s="114"/>
      <c r="R21" s="114"/>
    </row>
    <row r="22" spans="1:19" ht="29.25" customHeight="1">
      <c r="A22" s="234" t="s">
        <v>11</v>
      </c>
      <c r="B22" s="234"/>
      <c r="C22" s="270" t="s">
        <v>153</v>
      </c>
      <c r="D22" s="271"/>
      <c r="E22" s="271"/>
      <c r="F22" s="272"/>
      <c r="G22" s="235" t="s">
        <v>154</v>
      </c>
      <c r="H22" s="235"/>
      <c r="I22" s="235"/>
      <c r="J22" s="134"/>
      <c r="K22" s="134"/>
      <c r="L22" s="134"/>
      <c r="M22" s="134"/>
      <c r="N22" s="134"/>
      <c r="O22" s="42"/>
      <c r="P22" s="42"/>
      <c r="Q22" s="42"/>
      <c r="R22" s="42"/>
      <c r="S22" s="42"/>
    </row>
    <row r="23" spans="1:19" ht="29.25" customHeight="1">
      <c r="A23" s="234" t="s">
        <v>12</v>
      </c>
      <c r="B23" s="234"/>
      <c r="C23" s="288" t="s">
        <v>155</v>
      </c>
      <c r="D23" s="289"/>
      <c r="E23" s="289"/>
      <c r="F23" s="290"/>
      <c r="G23" s="235" t="s">
        <v>156</v>
      </c>
      <c r="H23" s="235"/>
      <c r="I23" s="235"/>
      <c r="J23" s="134"/>
      <c r="K23" s="134"/>
      <c r="L23" s="134"/>
      <c r="M23" s="134"/>
      <c r="N23" s="134"/>
      <c r="O23" s="42"/>
      <c r="P23" s="42"/>
      <c r="Q23" s="42"/>
      <c r="R23" s="42"/>
      <c r="S23" s="42"/>
    </row>
    <row r="24" spans="1:19" ht="29.25" customHeight="1">
      <c r="A24" s="236" t="s">
        <v>73</v>
      </c>
      <c r="B24" s="236"/>
      <c r="C24" s="270"/>
      <c r="D24" s="271"/>
      <c r="E24" s="271"/>
      <c r="F24" s="272"/>
      <c r="G24" s="235"/>
      <c r="H24" s="235"/>
      <c r="I24" s="235"/>
      <c r="J24" s="134"/>
      <c r="K24" s="134"/>
      <c r="L24" s="134"/>
      <c r="M24" s="134"/>
      <c r="N24" s="134"/>
      <c r="O24" s="42"/>
      <c r="P24" s="42"/>
      <c r="Q24" s="42"/>
      <c r="R24" s="42"/>
      <c r="S24" s="42"/>
    </row>
    <row r="25" spans="1:19" ht="29.25" customHeight="1">
      <c r="A25" s="234" t="s">
        <v>13</v>
      </c>
      <c r="B25" s="234"/>
      <c r="C25" s="237">
        <v>43236</v>
      </c>
      <c r="D25" s="240"/>
      <c r="E25" s="240"/>
      <c r="F25" s="241"/>
      <c r="G25" s="278">
        <f>C25</f>
        <v>43236</v>
      </c>
      <c r="H25" s="236"/>
      <c r="I25" s="236"/>
      <c r="J25" s="134"/>
      <c r="K25" s="134"/>
      <c r="L25" s="134"/>
      <c r="M25" s="134"/>
      <c r="N25" s="134"/>
      <c r="O25" s="42"/>
      <c r="P25" s="42"/>
      <c r="Q25" s="42"/>
      <c r="R25" s="42"/>
      <c r="S25" s="42"/>
    </row>
  </sheetData>
  <sheetProtection/>
  <mergeCells count="58">
    <mergeCell ref="L16:P16"/>
    <mergeCell ref="C23:F23"/>
    <mergeCell ref="C24:F24"/>
    <mergeCell ref="C25:F25"/>
    <mergeCell ref="A18:B18"/>
    <mergeCell ref="C18:H18"/>
    <mergeCell ref="G21:I21"/>
    <mergeCell ref="G22:I22"/>
    <mergeCell ref="G25:I25"/>
    <mergeCell ref="A23:B23"/>
    <mergeCell ref="A22:B22"/>
    <mergeCell ref="A17:B17"/>
    <mergeCell ref="B14:D14"/>
    <mergeCell ref="L11:M11"/>
    <mergeCell ref="A12:A13"/>
    <mergeCell ref="J12:K12"/>
    <mergeCell ref="H12:I12"/>
    <mergeCell ref="C21:F21"/>
    <mergeCell ref="C22:F22"/>
    <mergeCell ref="A16:K16"/>
    <mergeCell ref="D9:G9"/>
    <mergeCell ref="L12:P12"/>
    <mergeCell ref="G12:G13"/>
    <mergeCell ref="D10:G10"/>
    <mergeCell ref="A19:B19"/>
    <mergeCell ref="C19:H19"/>
    <mergeCell ref="A20:B20"/>
    <mergeCell ref="C20:H20"/>
    <mergeCell ref="D8:G8"/>
    <mergeCell ref="D7:G7"/>
    <mergeCell ref="A6:C6"/>
    <mergeCell ref="F12:F13"/>
    <mergeCell ref="E12:E13"/>
    <mergeCell ref="K3:M3"/>
    <mergeCell ref="L6:M6"/>
    <mergeCell ref="A9:C9"/>
    <mergeCell ref="L7:M7"/>
    <mergeCell ref="A8:C8"/>
    <mergeCell ref="A7:C7"/>
    <mergeCell ref="L9:M9"/>
    <mergeCell ref="A24:B24"/>
    <mergeCell ref="A1:B4"/>
    <mergeCell ref="B12:D13"/>
    <mergeCell ref="A5:P5"/>
    <mergeCell ref="C1:J2"/>
    <mergeCell ref="C3:J4"/>
    <mergeCell ref="K1:P1"/>
    <mergeCell ref="K2:P2"/>
    <mergeCell ref="A25:B25"/>
    <mergeCell ref="G23:I23"/>
    <mergeCell ref="G24:I24"/>
    <mergeCell ref="O3:P3"/>
    <mergeCell ref="O4:P4"/>
    <mergeCell ref="K4:M4"/>
    <mergeCell ref="A15:K15"/>
    <mergeCell ref="C17:H17"/>
    <mergeCell ref="D6:G6"/>
    <mergeCell ref="A10:C10"/>
  </mergeCells>
  <dataValidations count="1">
    <dataValidation type="list" allowBlank="1" showInputMessage="1" showErrorMessage="1" sqref="L13:P13">
      <formula1>$S$8:$S$14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8"/>
  <sheetViews>
    <sheetView zoomScaleSheetLayoutView="100" zoomScalePageLayoutView="0" workbookViewId="0" topLeftCell="B73">
      <selection activeCell="F98" sqref="F98"/>
    </sheetView>
  </sheetViews>
  <sheetFormatPr defaultColWidth="11.421875" defaultRowHeight="12.75"/>
  <cols>
    <col min="1" max="1" width="34.28125" style="1" customWidth="1"/>
    <col min="2" max="2" width="33.00390625" style="1" customWidth="1"/>
    <col min="3" max="3" width="13.7109375" style="11" customWidth="1"/>
    <col min="4" max="4" width="14.421875" style="12" customWidth="1"/>
    <col min="5" max="5" width="15.28125" style="13" customWidth="1"/>
    <col min="6" max="6" width="17.7109375" style="12" customWidth="1"/>
    <col min="7" max="7" width="5.7109375" style="5" customWidth="1"/>
    <col min="8" max="8" width="7.00390625" style="5" customWidth="1"/>
    <col min="9" max="9" width="15.7109375" style="5" customWidth="1"/>
    <col min="10" max="10" width="5.7109375" style="5" customWidth="1"/>
    <col min="11" max="11" width="10.00390625" style="5" customWidth="1"/>
    <col min="12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41"/>
      <c r="B1" s="371" t="s">
        <v>14</v>
      </c>
      <c r="C1" s="372"/>
      <c r="D1" s="372"/>
      <c r="E1" s="372"/>
      <c r="F1" s="372"/>
      <c r="G1" s="372"/>
      <c r="H1" s="372"/>
      <c r="I1" s="372"/>
      <c r="J1" s="372"/>
      <c r="K1" s="356" t="s">
        <v>65</v>
      </c>
      <c r="L1" s="357"/>
      <c r="M1" s="357"/>
      <c r="N1" s="357"/>
      <c r="O1" s="357"/>
      <c r="P1" s="357"/>
      <c r="Q1" s="357"/>
      <c r="R1" s="358"/>
    </row>
    <row r="2" spans="1:18" ht="25.5" customHeight="1">
      <c r="A2" s="342"/>
      <c r="B2" s="373"/>
      <c r="C2" s="374"/>
      <c r="D2" s="374"/>
      <c r="E2" s="374"/>
      <c r="F2" s="374"/>
      <c r="G2" s="374"/>
      <c r="H2" s="374"/>
      <c r="I2" s="374"/>
      <c r="J2" s="374"/>
      <c r="K2" s="359" t="s">
        <v>52</v>
      </c>
      <c r="L2" s="360"/>
      <c r="M2" s="360"/>
      <c r="N2" s="360"/>
      <c r="O2" s="360"/>
      <c r="P2" s="360"/>
      <c r="Q2" s="360"/>
      <c r="R2" s="361"/>
    </row>
    <row r="3" spans="1:18" ht="33" customHeight="1">
      <c r="A3" s="342"/>
      <c r="B3" s="378" t="s">
        <v>50</v>
      </c>
      <c r="C3" s="379"/>
      <c r="D3" s="379"/>
      <c r="E3" s="379"/>
      <c r="F3" s="379"/>
      <c r="G3" s="379"/>
      <c r="H3" s="379"/>
      <c r="I3" s="379"/>
      <c r="J3" s="380"/>
      <c r="K3" s="362" t="s">
        <v>53</v>
      </c>
      <c r="L3" s="362"/>
      <c r="M3" s="362"/>
      <c r="N3" s="362"/>
      <c r="O3" s="363" t="s">
        <v>67</v>
      </c>
      <c r="P3" s="363"/>
      <c r="Q3" s="363"/>
      <c r="R3" s="364"/>
    </row>
    <row r="4" spans="1:18" ht="21.75" customHeight="1" thickBot="1">
      <c r="A4" s="342"/>
      <c r="B4" s="381"/>
      <c r="C4" s="382"/>
      <c r="D4" s="382"/>
      <c r="E4" s="382"/>
      <c r="F4" s="382"/>
      <c r="G4" s="382"/>
      <c r="H4" s="382"/>
      <c r="I4" s="382"/>
      <c r="J4" s="383"/>
      <c r="K4" s="335" t="str">
        <f>+'POA H.A.'!K4</f>
        <v>Versión 0</v>
      </c>
      <c r="L4" s="336"/>
      <c r="M4" s="336"/>
      <c r="N4" s="337"/>
      <c r="O4" s="338">
        <f>+'POA H.A.'!O4</f>
        <v>42999</v>
      </c>
      <c r="P4" s="339"/>
      <c r="Q4" s="339"/>
      <c r="R4" s="340"/>
    </row>
    <row r="5" spans="1:18" ht="12.75" customHeight="1">
      <c r="A5" s="365" t="s">
        <v>54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7"/>
    </row>
    <row r="6" spans="1:18" ht="12.75" customHeight="1" thickBot="1">
      <c r="A6" s="368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70"/>
    </row>
    <row r="7" spans="1:18" ht="18" customHeight="1">
      <c r="A7" s="322" t="s">
        <v>164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</row>
    <row r="8" spans="1:18" ht="13.5" thickBo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18" s="47" customFormat="1" ht="18" customHeight="1">
      <c r="A9" s="349" t="s">
        <v>88</v>
      </c>
      <c r="B9" s="350"/>
      <c r="C9" s="350"/>
      <c r="D9" s="350"/>
      <c r="E9" s="350"/>
      <c r="F9" s="35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2.75" customHeight="1">
      <c r="A10" s="343" t="s">
        <v>85</v>
      </c>
      <c r="B10" s="344"/>
      <c r="C10" s="294" t="s">
        <v>84</v>
      </c>
      <c r="D10" s="294" t="s">
        <v>81</v>
      </c>
      <c r="E10" s="295" t="s">
        <v>17</v>
      </c>
      <c r="F10" s="295" t="s">
        <v>82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01"/>
    </row>
    <row r="11" spans="1:18" ht="12.75">
      <c r="A11" s="345"/>
      <c r="B11" s="346"/>
      <c r="C11" s="294"/>
      <c r="D11" s="294"/>
      <c r="E11" s="295"/>
      <c r="F11" s="295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02"/>
    </row>
    <row r="12" spans="1:18" ht="12.75">
      <c r="A12" s="323" t="s">
        <v>83</v>
      </c>
      <c r="B12" s="324"/>
      <c r="C12" s="52"/>
      <c r="D12" s="53"/>
      <c r="E12" s="54"/>
      <c r="F12" s="54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02"/>
    </row>
    <row r="13" spans="1:18" ht="12.75">
      <c r="A13" s="323" t="s">
        <v>77</v>
      </c>
      <c r="B13" s="330"/>
      <c r="C13" s="55"/>
      <c r="D13" s="56"/>
      <c r="E13" s="55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03"/>
    </row>
    <row r="14" spans="1:18" ht="12.75">
      <c r="A14" s="323" t="s">
        <v>78</v>
      </c>
      <c r="B14" s="330"/>
      <c r="C14" s="55"/>
      <c r="D14" s="56"/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103"/>
    </row>
    <row r="15" spans="1:18" ht="12.75">
      <c r="A15" s="323" t="s">
        <v>79</v>
      </c>
      <c r="B15" s="330"/>
      <c r="C15" s="55"/>
      <c r="D15" s="56"/>
      <c r="E15" s="55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03"/>
    </row>
    <row r="16" spans="1:18" ht="12.75">
      <c r="A16" s="323" t="s">
        <v>80</v>
      </c>
      <c r="B16" s="330"/>
      <c r="C16" s="55"/>
      <c r="D16" s="56"/>
      <c r="E16" s="55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3"/>
    </row>
    <row r="17" spans="1:18" ht="13.5" thickBot="1">
      <c r="A17" s="309" t="s">
        <v>29</v>
      </c>
      <c r="B17" s="310"/>
      <c r="C17" s="310"/>
      <c r="D17" s="310"/>
      <c r="E17" s="311"/>
      <c r="F17" s="68">
        <f>SUM(F12:F16)</f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1:18" ht="18.75" customHeight="1">
      <c r="A18" s="320" t="s">
        <v>97</v>
      </c>
      <c r="B18" s="321"/>
      <c r="C18" s="321"/>
      <c r="D18" s="321"/>
      <c r="E18" s="321"/>
      <c r="F18" s="321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s="7" customFormat="1" ht="11.25" customHeight="1">
      <c r="A19" s="386" t="s">
        <v>15</v>
      </c>
      <c r="B19" s="294" t="s">
        <v>16</v>
      </c>
      <c r="C19" s="295" t="s">
        <v>17</v>
      </c>
      <c r="D19" s="295" t="s">
        <v>18</v>
      </c>
      <c r="E19" s="294" t="s">
        <v>19</v>
      </c>
      <c r="F19" s="295" t="s">
        <v>20</v>
      </c>
      <c r="G19" s="298" t="s">
        <v>21</v>
      </c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300"/>
    </row>
    <row r="20" spans="1:18" s="8" customFormat="1" ht="16.5">
      <c r="A20" s="386"/>
      <c r="B20" s="294"/>
      <c r="C20" s="295"/>
      <c r="D20" s="295"/>
      <c r="E20" s="294"/>
      <c r="F20" s="295"/>
      <c r="G20" s="60" t="s">
        <v>22</v>
      </c>
      <c r="H20" s="60" t="s">
        <v>59</v>
      </c>
      <c r="I20" s="60" t="s">
        <v>23</v>
      </c>
      <c r="J20" s="60" t="s">
        <v>24</v>
      </c>
      <c r="K20" s="60" t="s">
        <v>25</v>
      </c>
      <c r="L20" s="60" t="s">
        <v>26</v>
      </c>
      <c r="M20" s="60" t="s">
        <v>27</v>
      </c>
      <c r="N20" s="60" t="s">
        <v>28</v>
      </c>
      <c r="O20" s="60" t="s">
        <v>55</v>
      </c>
      <c r="P20" s="60" t="s">
        <v>56</v>
      </c>
      <c r="Q20" s="60" t="s">
        <v>57</v>
      </c>
      <c r="R20" s="61" t="s">
        <v>58</v>
      </c>
    </row>
    <row r="21" spans="1:29" s="8" customFormat="1" ht="100.5" customHeight="1">
      <c r="A21" s="170" t="s">
        <v>189</v>
      </c>
      <c r="B21" s="163" t="s">
        <v>182</v>
      </c>
      <c r="C21" s="63">
        <v>1</v>
      </c>
      <c r="D21" s="56">
        <v>5739000</v>
      </c>
      <c r="E21" s="208">
        <v>3.16666667</v>
      </c>
      <c r="F21" s="211">
        <f>C21*D21*E21</f>
        <v>18173500.01913</v>
      </c>
      <c r="G21" s="229"/>
      <c r="H21" s="229"/>
      <c r="I21" s="229"/>
      <c r="J21" s="229"/>
      <c r="K21" s="229"/>
      <c r="L21" s="229"/>
      <c r="M21" s="229"/>
      <c r="N21" s="60"/>
      <c r="O21" s="60"/>
      <c r="P21" s="60"/>
      <c r="Q21" s="60"/>
      <c r="R21" s="61"/>
      <c r="AC21" s="166"/>
    </row>
    <row r="22" spans="1:29" s="8" customFormat="1" ht="100.5" customHeight="1">
      <c r="A22" s="170" t="s">
        <v>200</v>
      </c>
      <c r="B22" s="163" t="s">
        <v>182</v>
      </c>
      <c r="C22" s="63">
        <v>1</v>
      </c>
      <c r="D22" s="56">
        <v>5739000</v>
      </c>
      <c r="E22" s="208">
        <v>1.5</v>
      </c>
      <c r="F22" s="211">
        <f>D22*E22</f>
        <v>8608500</v>
      </c>
      <c r="G22" s="229"/>
      <c r="H22" s="229"/>
      <c r="I22" s="229"/>
      <c r="J22" s="229"/>
      <c r="K22" s="229"/>
      <c r="L22" s="229"/>
      <c r="M22" s="229"/>
      <c r="N22" s="60"/>
      <c r="O22" s="60"/>
      <c r="P22" s="60"/>
      <c r="Q22" s="60"/>
      <c r="R22" s="61"/>
      <c r="AC22" s="166"/>
    </row>
    <row r="23" spans="1:18" ht="140.25">
      <c r="A23" s="160" t="s">
        <v>187</v>
      </c>
      <c r="B23" s="150" t="s">
        <v>183</v>
      </c>
      <c r="C23" s="63">
        <v>4</v>
      </c>
      <c r="D23" s="56">
        <v>4592000</v>
      </c>
      <c r="E23" s="208">
        <v>3.16666667</v>
      </c>
      <c r="F23" s="211">
        <f>C23*D23*E23</f>
        <v>58165333.39456</v>
      </c>
      <c r="G23" s="210"/>
      <c r="H23" s="210"/>
      <c r="I23" s="210"/>
      <c r="J23" s="210"/>
      <c r="K23" s="210"/>
      <c r="L23" s="210"/>
      <c r="M23" s="210"/>
      <c r="N23" s="64"/>
      <c r="O23" s="64"/>
      <c r="P23" s="64"/>
      <c r="Q23" s="64"/>
      <c r="R23" s="65"/>
    </row>
    <row r="24" spans="1:18" ht="140.25">
      <c r="A24" s="160" t="s">
        <v>201</v>
      </c>
      <c r="B24" s="150" t="s">
        <v>183</v>
      </c>
      <c r="C24" s="63">
        <v>4</v>
      </c>
      <c r="D24" s="56">
        <v>4592000</v>
      </c>
      <c r="E24" s="208">
        <v>1</v>
      </c>
      <c r="F24" s="211">
        <f>D24*E24*C24</f>
        <v>18368000</v>
      </c>
      <c r="G24" s="210"/>
      <c r="H24" s="210"/>
      <c r="I24" s="210"/>
      <c r="J24" s="210"/>
      <c r="K24" s="210"/>
      <c r="L24" s="210"/>
      <c r="M24" s="210"/>
      <c r="N24" s="64"/>
      <c r="O24" s="64"/>
      <c r="P24" s="64"/>
      <c r="Q24" s="64"/>
      <c r="R24" s="65"/>
    </row>
    <row r="25" spans="1:18" ht="165.75">
      <c r="A25" s="160" t="s">
        <v>188</v>
      </c>
      <c r="B25" s="150" t="s">
        <v>184</v>
      </c>
      <c r="C25" s="63">
        <v>4</v>
      </c>
      <c r="D25" s="56">
        <v>4592000</v>
      </c>
      <c r="E25" s="208">
        <v>3.16666667</v>
      </c>
      <c r="F25" s="211">
        <f>C25*D25*E25</f>
        <v>58165333.39456</v>
      </c>
      <c r="G25" s="210"/>
      <c r="H25" s="210"/>
      <c r="I25" s="210"/>
      <c r="J25" s="210"/>
      <c r="K25" s="210"/>
      <c r="L25" s="210"/>
      <c r="M25" s="210"/>
      <c r="N25" s="64"/>
      <c r="O25" s="64"/>
      <c r="P25" s="64"/>
      <c r="Q25" s="64"/>
      <c r="R25" s="65"/>
    </row>
    <row r="26" spans="1:18" ht="89.25">
      <c r="A26" s="160" t="s">
        <v>188</v>
      </c>
      <c r="B26" s="150" t="s">
        <v>185</v>
      </c>
      <c r="C26" s="63">
        <v>1</v>
      </c>
      <c r="D26" s="56">
        <v>4592000</v>
      </c>
      <c r="E26" s="208">
        <v>3.16666667</v>
      </c>
      <c r="F26" s="211">
        <f>C26*D26*E26</f>
        <v>14541333.34864</v>
      </c>
      <c r="G26" s="210"/>
      <c r="H26" s="210"/>
      <c r="I26" s="210"/>
      <c r="J26" s="210"/>
      <c r="K26" s="210"/>
      <c r="L26" s="210"/>
      <c r="M26" s="210"/>
      <c r="N26" s="64"/>
      <c r="O26" s="64"/>
      <c r="P26" s="64"/>
      <c r="Q26" s="64"/>
      <c r="R26" s="65"/>
    </row>
    <row r="27" spans="1:18" ht="89.25">
      <c r="A27" s="160" t="s">
        <v>201</v>
      </c>
      <c r="B27" s="150" t="s">
        <v>185</v>
      </c>
      <c r="C27" s="63">
        <v>3</v>
      </c>
      <c r="D27" s="56">
        <v>4592000</v>
      </c>
      <c r="E27" s="208">
        <v>1</v>
      </c>
      <c r="F27" s="211">
        <f>C27*D27*E27</f>
        <v>13776000</v>
      </c>
      <c r="G27" s="210"/>
      <c r="H27" s="210"/>
      <c r="I27" s="210"/>
      <c r="J27" s="210"/>
      <c r="K27" s="210"/>
      <c r="L27" s="210"/>
      <c r="M27" s="210"/>
      <c r="N27" s="64"/>
      <c r="O27" s="64"/>
      <c r="P27" s="64"/>
      <c r="Q27" s="64"/>
      <c r="R27" s="65"/>
    </row>
    <row r="28" spans="1:18" ht="63.75">
      <c r="A28" s="160" t="s">
        <v>190</v>
      </c>
      <c r="B28" s="150" t="s">
        <v>186</v>
      </c>
      <c r="C28" s="63">
        <v>1</v>
      </c>
      <c r="D28" s="161">
        <v>3661000</v>
      </c>
      <c r="E28" s="208">
        <v>2.7</v>
      </c>
      <c r="F28" s="211">
        <f>C28*D28*E28</f>
        <v>9884700</v>
      </c>
      <c r="G28" s="210"/>
      <c r="H28" s="210"/>
      <c r="I28" s="210"/>
      <c r="J28" s="210"/>
      <c r="K28" s="210"/>
      <c r="L28" s="210"/>
      <c r="M28" s="210"/>
      <c r="N28" s="64"/>
      <c r="O28" s="64"/>
      <c r="P28" s="64"/>
      <c r="Q28" s="64"/>
      <c r="R28" s="65"/>
    </row>
    <row r="29" spans="1:18" ht="63.75">
      <c r="A29" s="160" t="s">
        <v>194</v>
      </c>
      <c r="B29" s="150" t="s">
        <v>186</v>
      </c>
      <c r="C29" s="63">
        <v>1</v>
      </c>
      <c r="D29" s="161">
        <v>3661000</v>
      </c>
      <c r="E29" s="208">
        <v>1.333333</v>
      </c>
      <c r="F29" s="211">
        <f>C29*D29*E29</f>
        <v>4881332.113000001</v>
      </c>
      <c r="G29" s="64"/>
      <c r="H29" s="64"/>
      <c r="I29" s="64"/>
      <c r="J29" s="64"/>
      <c r="K29" s="64"/>
      <c r="L29" s="64"/>
      <c r="M29" s="64"/>
      <c r="N29" s="210"/>
      <c r="O29" s="210"/>
      <c r="P29" s="64"/>
      <c r="Q29" s="64"/>
      <c r="R29" s="65"/>
    </row>
    <row r="30" spans="1:18" ht="12.75">
      <c r="A30" s="160"/>
      <c r="B30" s="150"/>
      <c r="C30" s="63"/>
      <c r="D30" s="161"/>
      <c r="E30" s="153"/>
      <c r="F30" s="16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</row>
    <row r="31" spans="1:18" ht="12.75">
      <c r="A31" s="66"/>
      <c r="B31" s="67"/>
      <c r="C31" s="63"/>
      <c r="D31" s="56"/>
      <c r="E31" s="153"/>
      <c r="F31" s="16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</row>
    <row r="32" spans="1:18" ht="12.75">
      <c r="A32" s="66"/>
      <c r="B32" s="67"/>
      <c r="C32" s="63"/>
      <c r="D32" s="56"/>
      <c r="E32" s="55"/>
      <c r="F32" s="16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</row>
    <row r="33" spans="1:18" ht="12.75">
      <c r="A33" s="62"/>
      <c r="B33" s="52"/>
      <c r="C33" s="63"/>
      <c r="D33" s="56"/>
      <c r="E33" s="55"/>
      <c r="F33" s="161">
        <f>C33*D33*E33</f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</row>
    <row r="34" spans="1:18" ht="12.75">
      <c r="A34" s="62"/>
      <c r="B34" s="52"/>
      <c r="C34" s="63"/>
      <c r="D34" s="56"/>
      <c r="E34" s="55"/>
      <c r="F34" s="56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</row>
    <row r="35" spans="1:18" ht="13.5" thickBot="1">
      <c r="A35" s="309" t="s">
        <v>29</v>
      </c>
      <c r="B35" s="310"/>
      <c r="C35" s="310"/>
      <c r="D35" s="310"/>
      <c r="E35" s="311"/>
      <c r="F35" s="68">
        <f>SUM(F21:F34)</f>
        <v>204564032.26989</v>
      </c>
      <c r="G35" s="32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7"/>
    </row>
    <row r="36" spans="1:18" s="4" customFormat="1" ht="18" customHeight="1" thickBot="1">
      <c r="A36" s="320" t="s">
        <v>30</v>
      </c>
      <c r="B36" s="321"/>
      <c r="C36" s="321"/>
      <c r="D36" s="321"/>
      <c r="E36" s="321"/>
      <c r="F36" s="321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</row>
    <row r="37" spans="1:18" s="9" customFormat="1" ht="16.5" customHeight="1">
      <c r="A37" s="314" t="s">
        <v>31</v>
      </c>
      <c r="B37" s="315"/>
      <c r="C37" s="304" t="s">
        <v>32</v>
      </c>
      <c r="D37" s="312" t="s">
        <v>17</v>
      </c>
      <c r="E37" s="334" t="s">
        <v>33</v>
      </c>
      <c r="F37" s="304" t="s">
        <v>20</v>
      </c>
      <c r="G37" s="298" t="s">
        <v>21</v>
      </c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300"/>
    </row>
    <row r="38" spans="1:18" s="7" customFormat="1" ht="14.25" customHeight="1">
      <c r="A38" s="316"/>
      <c r="B38" s="317"/>
      <c r="C38" s="305"/>
      <c r="D38" s="313"/>
      <c r="E38" s="329"/>
      <c r="F38" s="305"/>
      <c r="G38" s="60" t="s">
        <v>22</v>
      </c>
      <c r="H38" s="60" t="s">
        <v>59</v>
      </c>
      <c r="I38" s="60" t="s">
        <v>23</v>
      </c>
      <c r="J38" s="60" t="s">
        <v>24</v>
      </c>
      <c r="K38" s="60" t="s">
        <v>25</v>
      </c>
      <c r="L38" s="60" t="s">
        <v>26</v>
      </c>
      <c r="M38" s="60" t="s">
        <v>27</v>
      </c>
      <c r="N38" s="60" t="s">
        <v>28</v>
      </c>
      <c r="O38" s="60" t="s">
        <v>55</v>
      </c>
      <c r="P38" s="60" t="s">
        <v>56</v>
      </c>
      <c r="Q38" s="60" t="s">
        <v>57</v>
      </c>
      <c r="R38" s="61" t="s">
        <v>58</v>
      </c>
    </row>
    <row r="39" spans="1:18" s="8" customFormat="1" ht="12.75" customHeight="1">
      <c r="A39" s="318"/>
      <c r="B39" s="319"/>
      <c r="C39" s="71"/>
      <c r="D39" s="71"/>
      <c r="E39" s="71"/>
      <c r="F39" s="7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</row>
    <row r="40" spans="1:18" s="8" customFormat="1" ht="12.75" customHeight="1">
      <c r="A40" s="318"/>
      <c r="B40" s="319"/>
      <c r="C40" s="72"/>
      <c r="D40" s="72"/>
      <c r="E40" s="53"/>
      <c r="F40" s="56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</row>
    <row r="41" spans="1:18" s="8" customFormat="1" ht="12.75" customHeight="1">
      <c r="A41" s="318"/>
      <c r="B41" s="319"/>
      <c r="C41" s="72"/>
      <c r="D41" s="72"/>
      <c r="E41" s="53"/>
      <c r="F41" s="56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/>
    </row>
    <row r="42" spans="1:18" s="8" customFormat="1" ht="12.75" customHeight="1">
      <c r="A42" s="73"/>
      <c r="B42" s="74"/>
      <c r="C42" s="72"/>
      <c r="D42" s="72"/>
      <c r="E42" s="53"/>
      <c r="F42" s="56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1:18" ht="12.75" customHeight="1" thickBot="1">
      <c r="A43" s="309" t="s">
        <v>29</v>
      </c>
      <c r="B43" s="310"/>
      <c r="C43" s="310"/>
      <c r="D43" s="310"/>
      <c r="E43" s="311"/>
      <c r="F43" s="68">
        <f>SUM(F39:F42)</f>
        <v>0</v>
      </c>
      <c r="G43" s="75"/>
      <c r="H43" s="76"/>
      <c r="I43" s="76"/>
      <c r="J43" s="76"/>
      <c r="K43" s="76"/>
      <c r="L43" s="76"/>
      <c r="M43" s="77"/>
      <c r="N43" s="78"/>
      <c r="O43" s="78"/>
      <c r="P43" s="78"/>
      <c r="Q43" s="78"/>
      <c r="R43" s="79"/>
    </row>
    <row r="44" spans="1:18" s="4" customFormat="1" ht="18.75" customHeight="1" thickBot="1">
      <c r="A44" s="347" t="s">
        <v>34</v>
      </c>
      <c r="B44" s="348"/>
      <c r="C44" s="348"/>
      <c r="D44" s="348"/>
      <c r="E44" s="348"/>
      <c r="F44" s="348"/>
      <c r="G44" s="325"/>
      <c r="H44" s="326"/>
      <c r="I44" s="326"/>
      <c r="J44" s="326"/>
      <c r="K44" s="326"/>
      <c r="L44" s="326"/>
      <c r="M44" s="326"/>
      <c r="N44" s="69"/>
      <c r="O44" s="69"/>
      <c r="P44" s="69"/>
      <c r="Q44" s="69"/>
      <c r="R44" s="70"/>
    </row>
    <row r="45" spans="1:18" s="4" customFormat="1" ht="12.75">
      <c r="A45" s="80"/>
      <c r="B45" s="81"/>
      <c r="C45" s="82"/>
      <c r="D45" s="83"/>
      <c r="E45" s="84"/>
      <c r="F45" s="83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1:18" s="7" customFormat="1" ht="15.75" customHeight="1">
      <c r="A46" s="314" t="s">
        <v>31</v>
      </c>
      <c r="B46" s="315"/>
      <c r="C46" s="304" t="s">
        <v>32</v>
      </c>
      <c r="D46" s="312" t="s">
        <v>17</v>
      </c>
      <c r="E46" s="334" t="s">
        <v>33</v>
      </c>
      <c r="F46" s="304" t="s">
        <v>20</v>
      </c>
      <c r="G46" s="298" t="s">
        <v>21</v>
      </c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300"/>
    </row>
    <row r="47" spans="1:18" s="8" customFormat="1" ht="13.5" customHeight="1">
      <c r="A47" s="316"/>
      <c r="B47" s="317"/>
      <c r="C47" s="305"/>
      <c r="D47" s="313"/>
      <c r="E47" s="329"/>
      <c r="F47" s="305"/>
      <c r="G47" s="60" t="s">
        <v>22</v>
      </c>
      <c r="H47" s="60" t="s">
        <v>59</v>
      </c>
      <c r="I47" s="60" t="s">
        <v>23</v>
      </c>
      <c r="J47" s="60" t="s">
        <v>24</v>
      </c>
      <c r="K47" s="60" t="s">
        <v>25</v>
      </c>
      <c r="L47" s="60" t="s">
        <v>26</v>
      </c>
      <c r="M47" s="60" t="s">
        <v>27</v>
      </c>
      <c r="N47" s="60" t="s">
        <v>28</v>
      </c>
      <c r="O47" s="60" t="s">
        <v>55</v>
      </c>
      <c r="P47" s="60" t="s">
        <v>56</v>
      </c>
      <c r="Q47" s="60" t="s">
        <v>57</v>
      </c>
      <c r="R47" s="61" t="s">
        <v>58</v>
      </c>
    </row>
    <row r="48" spans="1:18" ht="12.75">
      <c r="A48" s="330"/>
      <c r="B48" s="324"/>
      <c r="C48" s="63"/>
      <c r="D48" s="56"/>
      <c r="E48" s="55"/>
      <c r="F48" s="56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1:18" ht="12.75">
      <c r="A49" s="330"/>
      <c r="B49" s="324"/>
      <c r="C49" s="63"/>
      <c r="D49" s="56"/>
      <c r="E49" s="55"/>
      <c r="F49" s="56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1:18" ht="12.75">
      <c r="A50" s="330"/>
      <c r="B50" s="324"/>
      <c r="C50" s="63"/>
      <c r="D50" s="56"/>
      <c r="E50" s="55"/>
      <c r="F50" s="56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</row>
    <row r="51" spans="1:18" ht="12.75">
      <c r="A51" s="330"/>
      <c r="B51" s="324"/>
      <c r="C51" s="63"/>
      <c r="D51" s="56"/>
      <c r="E51" s="55"/>
      <c r="F51" s="56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</row>
    <row r="52" spans="1:18" ht="13.5" thickBot="1">
      <c r="A52" s="309" t="s">
        <v>29</v>
      </c>
      <c r="B52" s="310"/>
      <c r="C52" s="310"/>
      <c r="D52" s="310"/>
      <c r="E52" s="311"/>
      <c r="F52" s="87">
        <f>SUM(F48:F51)</f>
        <v>0</v>
      </c>
      <c r="G52" s="331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3"/>
    </row>
    <row r="53" spans="1:18" ht="21" customHeight="1" thickBot="1">
      <c r="A53" s="88" t="s">
        <v>37</v>
      </c>
      <c r="B53" s="89"/>
      <c r="C53" s="90"/>
      <c r="D53" s="91"/>
      <c r="E53" s="92"/>
      <c r="F53" s="91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</row>
    <row r="54" spans="1:18" s="7" customFormat="1" ht="16.5" customHeight="1">
      <c r="A54" s="351" t="s">
        <v>15</v>
      </c>
      <c r="B54" s="352"/>
      <c r="C54" s="294" t="s">
        <v>35</v>
      </c>
      <c r="D54" s="328" t="s">
        <v>17</v>
      </c>
      <c r="E54" s="334" t="s">
        <v>33</v>
      </c>
      <c r="F54" s="304" t="s">
        <v>20</v>
      </c>
      <c r="G54" s="301" t="s">
        <v>21</v>
      </c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3"/>
    </row>
    <row r="55" spans="1:18" s="8" customFormat="1" ht="13.5" customHeight="1">
      <c r="A55" s="345"/>
      <c r="B55" s="353"/>
      <c r="C55" s="294"/>
      <c r="D55" s="329"/>
      <c r="E55" s="329"/>
      <c r="F55" s="305"/>
      <c r="G55" s="60" t="s">
        <v>22</v>
      </c>
      <c r="H55" s="60" t="s">
        <v>59</v>
      </c>
      <c r="I55" s="60" t="s">
        <v>23</v>
      </c>
      <c r="J55" s="60" t="s">
        <v>24</v>
      </c>
      <c r="K55" s="60" t="s">
        <v>25</v>
      </c>
      <c r="L55" s="60" t="s">
        <v>26</v>
      </c>
      <c r="M55" s="60" t="s">
        <v>27</v>
      </c>
      <c r="N55" s="60" t="s">
        <v>28</v>
      </c>
      <c r="O55" s="60" t="s">
        <v>55</v>
      </c>
      <c r="P55" s="60" t="s">
        <v>56</v>
      </c>
      <c r="Q55" s="60" t="s">
        <v>57</v>
      </c>
      <c r="R55" s="61" t="s">
        <v>58</v>
      </c>
    </row>
    <row r="56" spans="1:18" ht="12.75">
      <c r="A56" s="384"/>
      <c r="B56" s="385"/>
      <c r="C56" s="163"/>
      <c r="D56" s="164"/>
      <c r="E56" s="164"/>
      <c r="F56" s="165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</row>
    <row r="57" spans="1:18" ht="12.75">
      <c r="A57" s="296"/>
      <c r="B57" s="297"/>
      <c r="C57" s="63"/>
      <c r="D57" s="56"/>
      <c r="E57" s="55"/>
      <c r="F57" s="56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</row>
    <row r="58" spans="1:18" ht="12.75">
      <c r="A58" s="296"/>
      <c r="B58" s="297"/>
      <c r="C58" s="63"/>
      <c r="D58" s="56"/>
      <c r="E58" s="55"/>
      <c r="F58" s="56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</row>
    <row r="59" spans="1:18" ht="12.75">
      <c r="A59" s="93"/>
      <c r="B59" s="94"/>
      <c r="C59" s="63"/>
      <c r="D59" s="56"/>
      <c r="E59" s="55"/>
      <c r="F59" s="56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18" ht="13.5" thickBot="1">
      <c r="A60" s="309" t="s">
        <v>29</v>
      </c>
      <c r="B60" s="310"/>
      <c r="C60" s="310"/>
      <c r="D60" s="310"/>
      <c r="E60" s="311"/>
      <c r="F60" s="87">
        <f>SUM(F56:F59)</f>
        <v>0</v>
      </c>
      <c r="G60" s="325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7"/>
    </row>
    <row r="61" spans="1:18" ht="21.75" customHeight="1" thickBot="1">
      <c r="A61" s="88" t="s">
        <v>38</v>
      </c>
      <c r="B61" s="89"/>
      <c r="C61" s="90"/>
      <c r="D61" s="91"/>
      <c r="E61" s="92"/>
      <c r="F61" s="9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1:18" s="7" customFormat="1" ht="12.75" customHeight="1">
      <c r="A62" s="386" t="s">
        <v>15</v>
      </c>
      <c r="B62" s="294" t="s">
        <v>39</v>
      </c>
      <c r="C62" s="306" t="s">
        <v>40</v>
      </c>
      <c r="D62" s="308" t="s">
        <v>41</v>
      </c>
      <c r="E62" s="294" t="s">
        <v>42</v>
      </c>
      <c r="F62" s="304" t="s">
        <v>20</v>
      </c>
      <c r="G62" s="301" t="s">
        <v>21</v>
      </c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3"/>
    </row>
    <row r="63" spans="1:18" s="8" customFormat="1" ht="13.5" customHeight="1">
      <c r="A63" s="386"/>
      <c r="B63" s="294"/>
      <c r="C63" s="307"/>
      <c r="D63" s="308"/>
      <c r="E63" s="294"/>
      <c r="F63" s="305"/>
      <c r="G63" s="60" t="s">
        <v>22</v>
      </c>
      <c r="H63" s="60" t="s">
        <v>59</v>
      </c>
      <c r="I63" s="60" t="s">
        <v>23</v>
      </c>
      <c r="J63" s="60" t="s">
        <v>24</v>
      </c>
      <c r="K63" s="60" t="s">
        <v>25</v>
      </c>
      <c r="L63" s="60" t="s">
        <v>26</v>
      </c>
      <c r="M63" s="60" t="s">
        <v>27</v>
      </c>
      <c r="N63" s="60" t="s">
        <v>28</v>
      </c>
      <c r="O63" s="60" t="s">
        <v>55</v>
      </c>
      <c r="P63" s="60" t="s">
        <v>56</v>
      </c>
      <c r="Q63" s="60" t="s">
        <v>57</v>
      </c>
      <c r="R63" s="61" t="s">
        <v>58</v>
      </c>
    </row>
    <row r="64" spans="1:18" ht="12.75">
      <c r="A64" s="152"/>
      <c r="B64" s="153"/>
      <c r="C64" s="63"/>
      <c r="D64" s="56"/>
      <c r="E64" s="153"/>
      <c r="F64" s="63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1:18" ht="12.75">
      <c r="A65" s="62"/>
      <c r="B65" s="55"/>
      <c r="C65" s="63"/>
      <c r="D65" s="56"/>
      <c r="E65" s="55"/>
      <c r="F65" s="56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</row>
    <row r="66" spans="1:18" ht="12.75">
      <c r="A66" s="62"/>
      <c r="B66" s="55"/>
      <c r="C66" s="63"/>
      <c r="D66" s="56"/>
      <c r="E66" s="55"/>
      <c r="F66" s="56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</row>
    <row r="67" spans="1:18" ht="12.75">
      <c r="A67" s="62"/>
      <c r="B67" s="55"/>
      <c r="C67" s="63"/>
      <c r="D67" s="56"/>
      <c r="E67" s="55"/>
      <c r="F67" s="56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spans="1:18" ht="13.5" thickBot="1">
      <c r="A68" s="309" t="s">
        <v>29</v>
      </c>
      <c r="B68" s="310"/>
      <c r="C68" s="310"/>
      <c r="D68" s="310"/>
      <c r="E68" s="311"/>
      <c r="F68" s="95">
        <f>SUM(F64:F67)</f>
        <v>0</v>
      </c>
      <c r="G68" s="325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7"/>
    </row>
    <row r="69" spans="1:18" ht="22.5" customHeight="1" thickBot="1">
      <c r="A69" s="88" t="s">
        <v>43</v>
      </c>
      <c r="B69" s="89"/>
      <c r="C69" s="90"/>
      <c r="D69" s="91"/>
      <c r="E69" s="92"/>
      <c r="F69" s="91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</row>
    <row r="70" spans="1:18" s="7" customFormat="1" ht="12.75" customHeight="1">
      <c r="A70" s="351" t="s">
        <v>15</v>
      </c>
      <c r="B70" s="375"/>
      <c r="C70" s="375"/>
      <c r="D70" s="352"/>
      <c r="E70" s="294" t="s">
        <v>39</v>
      </c>
      <c r="F70" s="295" t="s">
        <v>36</v>
      </c>
      <c r="G70" s="301" t="s">
        <v>21</v>
      </c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3"/>
    </row>
    <row r="71" spans="1:18" s="8" customFormat="1" ht="13.5" customHeight="1">
      <c r="A71" s="345"/>
      <c r="B71" s="346"/>
      <c r="C71" s="346"/>
      <c r="D71" s="353"/>
      <c r="E71" s="294"/>
      <c r="F71" s="295"/>
      <c r="G71" s="60" t="s">
        <v>22</v>
      </c>
      <c r="H71" s="60" t="s">
        <v>59</v>
      </c>
      <c r="I71" s="60" t="s">
        <v>23</v>
      </c>
      <c r="J71" s="60" t="s">
        <v>24</v>
      </c>
      <c r="K71" s="60" t="s">
        <v>25</v>
      </c>
      <c r="L71" s="60" t="s">
        <v>26</v>
      </c>
      <c r="M71" s="60" t="s">
        <v>27</v>
      </c>
      <c r="N71" s="60" t="s">
        <v>28</v>
      </c>
      <c r="O71" s="60" t="s">
        <v>55</v>
      </c>
      <c r="P71" s="60" t="s">
        <v>56</v>
      </c>
      <c r="Q71" s="60" t="s">
        <v>57</v>
      </c>
      <c r="R71" s="61" t="s">
        <v>58</v>
      </c>
    </row>
    <row r="72" spans="1:18" ht="12.75">
      <c r="A72" s="323"/>
      <c r="B72" s="330"/>
      <c r="C72" s="330"/>
      <c r="D72" s="324"/>
      <c r="E72" s="55"/>
      <c r="F72" s="56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1:18" ht="12.75">
      <c r="A73" s="323"/>
      <c r="B73" s="330"/>
      <c r="C73" s="330"/>
      <c r="D73" s="324"/>
      <c r="E73" s="55"/>
      <c r="F73" s="56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spans="1:18" ht="12.75">
      <c r="A74" s="323"/>
      <c r="B74" s="330"/>
      <c r="C74" s="330"/>
      <c r="D74" s="324"/>
      <c r="E74" s="55"/>
      <c r="F74" s="56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</row>
    <row r="75" spans="1:18" ht="12.75">
      <c r="A75" s="323"/>
      <c r="B75" s="330"/>
      <c r="C75" s="330"/>
      <c r="D75" s="324"/>
      <c r="E75" s="55"/>
      <c r="F75" s="56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1:18" ht="13.5" thickBot="1">
      <c r="A76" s="309" t="s">
        <v>29</v>
      </c>
      <c r="B76" s="310"/>
      <c r="C76" s="310"/>
      <c r="D76" s="310"/>
      <c r="E76" s="311"/>
      <c r="F76" s="95">
        <f>SUM(F72:F75)</f>
        <v>0</v>
      </c>
      <c r="G76" s="325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7"/>
    </row>
    <row r="77" spans="1:18" s="4" customFormat="1" ht="19.5" customHeight="1" thickBot="1">
      <c r="A77" s="88" t="s">
        <v>44</v>
      </c>
      <c r="B77" s="89"/>
      <c r="C77" s="90"/>
      <c r="D77" s="91"/>
      <c r="E77" s="92"/>
      <c r="F77" s="91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</row>
    <row r="78" spans="1:18" s="7" customFormat="1" ht="12.75" customHeight="1">
      <c r="A78" s="351" t="s">
        <v>15</v>
      </c>
      <c r="B78" s="352"/>
      <c r="C78" s="294" t="s">
        <v>35</v>
      </c>
      <c r="D78" s="328" t="s">
        <v>17</v>
      </c>
      <c r="E78" s="334" t="s">
        <v>33</v>
      </c>
      <c r="F78" s="304" t="s">
        <v>20</v>
      </c>
      <c r="G78" s="301" t="s">
        <v>21</v>
      </c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3"/>
    </row>
    <row r="79" spans="1:18" s="8" customFormat="1" ht="13.5" customHeight="1">
      <c r="A79" s="345"/>
      <c r="B79" s="353"/>
      <c r="C79" s="294"/>
      <c r="D79" s="329"/>
      <c r="E79" s="329"/>
      <c r="F79" s="305"/>
      <c r="G79" s="60" t="s">
        <v>22</v>
      </c>
      <c r="H79" s="60" t="s">
        <v>59</v>
      </c>
      <c r="I79" s="60" t="s">
        <v>23</v>
      </c>
      <c r="J79" s="60" t="s">
        <v>24</v>
      </c>
      <c r="K79" s="60" t="s">
        <v>25</v>
      </c>
      <c r="L79" s="60" t="s">
        <v>26</v>
      </c>
      <c r="M79" s="60" t="s">
        <v>27</v>
      </c>
      <c r="N79" s="60" t="s">
        <v>28</v>
      </c>
      <c r="O79" s="60" t="s">
        <v>55</v>
      </c>
      <c r="P79" s="60" t="s">
        <v>56</v>
      </c>
      <c r="Q79" s="60" t="s">
        <v>57</v>
      </c>
      <c r="R79" s="61" t="s">
        <v>58</v>
      </c>
    </row>
    <row r="80" spans="1:18" s="8" customFormat="1" ht="27.75" customHeight="1">
      <c r="A80" s="354" t="s">
        <v>173</v>
      </c>
      <c r="B80" s="355"/>
      <c r="C80" s="147" t="s">
        <v>174</v>
      </c>
      <c r="D80" s="158">
        <v>10</v>
      </c>
      <c r="E80" s="158">
        <v>2549700</v>
      </c>
      <c r="F80" s="159">
        <f>E80*D80-19411400</f>
        <v>6085600</v>
      </c>
      <c r="G80" s="60"/>
      <c r="H80" s="60"/>
      <c r="I80" s="60"/>
      <c r="J80" s="60"/>
      <c r="K80" s="209"/>
      <c r="L80" s="60"/>
      <c r="M80" s="60"/>
      <c r="N80" s="60"/>
      <c r="O80" s="60"/>
      <c r="P80" s="60"/>
      <c r="Q80" s="60"/>
      <c r="R80" s="61"/>
    </row>
    <row r="81" spans="1:18" ht="12.75">
      <c r="A81" s="376" t="s">
        <v>179</v>
      </c>
      <c r="B81" s="377"/>
      <c r="C81" s="63"/>
      <c r="D81" s="56"/>
      <c r="E81" s="56">
        <f>'POA H.A.'!I11*0.004</f>
        <v>908368</v>
      </c>
      <c r="F81" s="56">
        <f>E81</f>
        <v>908368</v>
      </c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5"/>
    </row>
    <row r="82" spans="1:18" ht="33.75" customHeight="1">
      <c r="A82" s="354" t="s">
        <v>191</v>
      </c>
      <c r="B82" s="355"/>
      <c r="C82" s="63" t="s">
        <v>177</v>
      </c>
      <c r="D82" s="56">
        <v>1</v>
      </c>
      <c r="E82" s="56">
        <v>15534000</v>
      </c>
      <c r="F82" s="212">
        <v>15534000</v>
      </c>
      <c r="G82" s="64"/>
      <c r="H82" s="64"/>
      <c r="I82" s="210"/>
      <c r="J82" s="64"/>
      <c r="K82" s="64"/>
      <c r="L82" s="64"/>
      <c r="M82" s="64"/>
      <c r="N82" s="64"/>
      <c r="O82" s="64"/>
      <c r="P82" s="64"/>
      <c r="Q82" s="64"/>
      <c r="R82" s="65"/>
    </row>
    <row r="83" spans="1:18" ht="12.75">
      <c r="A83" s="376"/>
      <c r="B83" s="377"/>
      <c r="C83" s="63"/>
      <c r="D83" s="157"/>
      <c r="E83" s="56"/>
      <c r="F83" s="56"/>
      <c r="G83" s="64"/>
      <c r="H83" s="64"/>
      <c r="I83" s="64"/>
      <c r="J83" s="64"/>
      <c r="K83" s="64"/>
      <c r="L83" s="64"/>
      <c r="M83" s="210"/>
      <c r="N83" s="64"/>
      <c r="O83" s="64"/>
      <c r="P83" s="64"/>
      <c r="Q83" s="64"/>
      <c r="R83" s="65"/>
    </row>
    <row r="84" spans="1:18" ht="12.75">
      <c r="A84" s="376"/>
      <c r="B84" s="377"/>
      <c r="C84" s="63"/>
      <c r="D84" s="56"/>
      <c r="E84" s="56"/>
      <c r="F84" s="5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</row>
    <row r="85" spans="1:18" ht="12.75">
      <c r="A85" s="323"/>
      <c r="B85" s="324"/>
      <c r="C85" s="63"/>
      <c r="D85" s="56"/>
      <c r="E85" s="55"/>
      <c r="F85" s="5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</row>
    <row r="86" spans="1:18" ht="13.5" thickBot="1">
      <c r="A86" s="309" t="s">
        <v>29</v>
      </c>
      <c r="B86" s="310"/>
      <c r="C86" s="310"/>
      <c r="D86" s="310"/>
      <c r="E86" s="311"/>
      <c r="F86" s="87">
        <f>SUM(F80:F85)</f>
        <v>22527968</v>
      </c>
      <c r="G86" s="325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7"/>
    </row>
    <row r="87" spans="1:18" ht="18" customHeight="1" thickBot="1">
      <c r="A87" s="88" t="s">
        <v>89</v>
      </c>
      <c r="B87" s="89"/>
      <c r="C87" s="90"/>
      <c r="D87" s="91"/>
      <c r="E87" s="92"/>
      <c r="F87" s="91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70"/>
    </row>
    <row r="88" spans="1:18" ht="12.75">
      <c r="A88" s="351" t="s">
        <v>15</v>
      </c>
      <c r="B88" s="352"/>
      <c r="C88" s="294" t="s">
        <v>35</v>
      </c>
      <c r="D88" s="328" t="s">
        <v>17</v>
      </c>
      <c r="E88" s="334" t="s">
        <v>33</v>
      </c>
      <c r="F88" s="304" t="s">
        <v>20</v>
      </c>
      <c r="G88" s="301" t="s">
        <v>21</v>
      </c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3"/>
    </row>
    <row r="89" spans="1:18" ht="16.5">
      <c r="A89" s="345"/>
      <c r="B89" s="353"/>
      <c r="C89" s="294"/>
      <c r="D89" s="329"/>
      <c r="E89" s="329"/>
      <c r="F89" s="305"/>
      <c r="G89" s="60" t="s">
        <v>22</v>
      </c>
      <c r="H89" s="60" t="s">
        <v>59</v>
      </c>
      <c r="I89" s="60" t="s">
        <v>23</v>
      </c>
      <c r="J89" s="60" t="s">
        <v>24</v>
      </c>
      <c r="K89" s="60" t="s">
        <v>25</v>
      </c>
      <c r="L89" s="60" t="s">
        <v>26</v>
      </c>
      <c r="M89" s="60" t="s">
        <v>27</v>
      </c>
      <c r="N89" s="60" t="s">
        <v>28</v>
      </c>
      <c r="O89" s="60" t="s">
        <v>55</v>
      </c>
      <c r="P89" s="60" t="s">
        <v>56</v>
      </c>
      <c r="Q89" s="60" t="s">
        <v>57</v>
      </c>
      <c r="R89" s="60" t="s">
        <v>58</v>
      </c>
    </row>
    <row r="90" spans="1:18" ht="12.75">
      <c r="A90" s="376" t="s">
        <v>98</v>
      </c>
      <c r="B90" s="377"/>
      <c r="C90" s="63"/>
      <c r="D90" s="56"/>
      <c r="E90" s="55"/>
      <c r="F90" s="232">
        <v>2976744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2.75">
      <c r="A91" s="392" t="s">
        <v>91</v>
      </c>
      <c r="B91" s="377"/>
      <c r="C91" s="63"/>
      <c r="D91" s="56"/>
      <c r="E91" s="55"/>
      <c r="F91" s="231">
        <f>1885692+(1885692*0.1)-1813953</f>
        <v>260308.19999999995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2.75">
      <c r="A92" s="376" t="s">
        <v>99</v>
      </c>
      <c r="B92" s="377"/>
      <c r="C92" s="63"/>
      <c r="D92" s="56"/>
      <c r="E92" s="55"/>
      <c r="F92" s="233">
        <f>620167.317+(620167.317*0.1)-180000</f>
        <v>502184.04870000004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2.75">
      <c r="A93" s="323"/>
      <c r="B93" s="324"/>
      <c r="C93" s="63"/>
      <c r="D93" s="56"/>
      <c r="E93" s="55"/>
      <c r="F93" s="5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2.75">
      <c r="A94" s="393" t="s">
        <v>29</v>
      </c>
      <c r="B94" s="394"/>
      <c r="C94" s="394"/>
      <c r="D94" s="394"/>
      <c r="E94" s="395"/>
      <c r="F94" s="87">
        <f>SUM(F90:F93)</f>
        <v>3739236.2487000003</v>
      </c>
      <c r="G94" s="387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9"/>
    </row>
    <row r="95" spans="1:18" ht="12.75">
      <c r="A95" s="390" t="s">
        <v>90</v>
      </c>
      <c r="B95" s="390"/>
      <c r="C95" s="390"/>
      <c r="D95" s="390"/>
      <c r="E95" s="390"/>
      <c r="F95" s="56">
        <f>F35+F43+F52+F60+F68+F76+F86</f>
        <v>227092000.26989</v>
      </c>
      <c r="G95" s="331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91"/>
    </row>
    <row r="96" spans="1:18" ht="12.75">
      <c r="A96" s="96"/>
      <c r="B96" s="96"/>
      <c r="C96" s="97"/>
      <c r="D96" s="98"/>
      <c r="E96" s="99"/>
      <c r="F96" s="98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ht="12.75">
      <c r="F97" s="12">
        <f>'POA H.A.'!I11</f>
        <v>227092000</v>
      </c>
    </row>
    <row r="98" ht="12.75">
      <c r="F98" s="230">
        <f>F97-F95</f>
        <v>-0.2698900103569031</v>
      </c>
    </row>
  </sheetData>
  <sheetProtection/>
  <mergeCells count="116">
    <mergeCell ref="A80:B80"/>
    <mergeCell ref="F88:F89"/>
    <mergeCell ref="G88:R88"/>
    <mergeCell ref="A95:E95"/>
    <mergeCell ref="G95:R95"/>
    <mergeCell ref="A90:B90"/>
    <mergeCell ref="A91:B91"/>
    <mergeCell ref="A92:B92"/>
    <mergeCell ref="A93:B93"/>
    <mergeCell ref="A94:E94"/>
    <mergeCell ref="G94:R94"/>
    <mergeCell ref="E46:E47"/>
    <mergeCell ref="C46:C47"/>
    <mergeCell ref="C19:C20"/>
    <mergeCell ref="A19:A20"/>
    <mergeCell ref="A88:B89"/>
    <mergeCell ref="C88:C89"/>
    <mergeCell ref="D88:D89"/>
    <mergeCell ref="E88:E89"/>
    <mergeCell ref="A76:E76"/>
    <mergeCell ref="A56:B56"/>
    <mergeCell ref="E78:E79"/>
    <mergeCell ref="G68:R68"/>
    <mergeCell ref="A48:B48"/>
    <mergeCell ref="G60:R60"/>
    <mergeCell ref="G54:R54"/>
    <mergeCell ref="A74:D74"/>
    <mergeCell ref="A62:A63"/>
    <mergeCell ref="A72:D72"/>
    <mergeCell ref="A73:D73"/>
    <mergeCell ref="A50:B50"/>
    <mergeCell ref="A86:E86"/>
    <mergeCell ref="A83:B83"/>
    <mergeCell ref="G78:R78"/>
    <mergeCell ref="A85:B85"/>
    <mergeCell ref="A84:B84"/>
    <mergeCell ref="A78:B79"/>
    <mergeCell ref="G86:R86"/>
    <mergeCell ref="C78:C79"/>
    <mergeCell ref="D78:D79"/>
    <mergeCell ref="A82:B82"/>
    <mergeCell ref="K1:R1"/>
    <mergeCell ref="K2:R2"/>
    <mergeCell ref="K3:N3"/>
    <mergeCell ref="O3:R3"/>
    <mergeCell ref="A5:R6"/>
    <mergeCell ref="B1:J2"/>
    <mergeCell ref="A70:D71"/>
    <mergeCell ref="A81:B81"/>
    <mergeCell ref="B3:J4"/>
    <mergeCell ref="G62:R62"/>
    <mergeCell ref="A68:E68"/>
    <mergeCell ref="A75:D75"/>
    <mergeCell ref="F10:F11"/>
    <mergeCell ref="F78:F79"/>
    <mergeCell ref="A9:F9"/>
    <mergeCell ref="G76:R76"/>
    <mergeCell ref="A58:B58"/>
    <mergeCell ref="A54:B55"/>
    <mergeCell ref="A13:B13"/>
    <mergeCell ref="A14:B14"/>
    <mergeCell ref="A15:B15"/>
    <mergeCell ref="A16:B16"/>
    <mergeCell ref="A52:E52"/>
    <mergeCell ref="A44:F44"/>
    <mergeCell ref="B19:B20"/>
    <mergeCell ref="C37:C38"/>
    <mergeCell ref="A39:B39"/>
    <mergeCell ref="A40:B40"/>
    <mergeCell ref="E37:E38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7:R8"/>
    <mergeCell ref="A12:B12"/>
    <mergeCell ref="G35:R35"/>
    <mergeCell ref="C54:C55"/>
    <mergeCell ref="D54:D55"/>
    <mergeCell ref="A49:B49"/>
    <mergeCell ref="A51:B51"/>
    <mergeCell ref="G44:M44"/>
    <mergeCell ref="G52:R52"/>
    <mergeCell ref="E54:E55"/>
    <mergeCell ref="A35:E35"/>
    <mergeCell ref="A36:F36"/>
    <mergeCell ref="D19:D20"/>
    <mergeCell ref="E19:E20"/>
    <mergeCell ref="F19:F20"/>
    <mergeCell ref="A37:B38"/>
    <mergeCell ref="F62:F63"/>
    <mergeCell ref="E62:E63"/>
    <mergeCell ref="A60:E60"/>
    <mergeCell ref="G46:R46"/>
    <mergeCell ref="F37:F38"/>
    <mergeCell ref="D37:D38"/>
    <mergeCell ref="A46:B47"/>
    <mergeCell ref="A43:E43"/>
    <mergeCell ref="A41:B41"/>
    <mergeCell ref="D46:D47"/>
    <mergeCell ref="E70:E71"/>
    <mergeCell ref="F70:F71"/>
    <mergeCell ref="A57:B57"/>
    <mergeCell ref="B62:B63"/>
    <mergeCell ref="G37:R37"/>
    <mergeCell ref="G70:R70"/>
    <mergeCell ref="F54:F55"/>
    <mergeCell ref="F46:F47"/>
    <mergeCell ref="C62:C63"/>
    <mergeCell ref="D62:D63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B4">
      <selection activeCell="F8" sqref="F8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6.8515625" style="14" customWidth="1"/>
    <col min="6" max="6" width="13.7109375" style="18" customWidth="1"/>
    <col min="7" max="7" width="17.00390625" style="19" customWidth="1"/>
    <col min="8" max="16384" width="11.421875" style="14" customWidth="1"/>
  </cols>
  <sheetData>
    <row r="1" spans="1:7" ht="26.25" customHeight="1">
      <c r="A1" s="405"/>
      <c r="B1" s="411" t="s">
        <v>49</v>
      </c>
      <c r="C1" s="411"/>
      <c r="D1" s="411"/>
      <c r="E1" s="411"/>
      <c r="F1" s="408" t="s">
        <v>51</v>
      </c>
      <c r="G1" s="408"/>
    </row>
    <row r="2" spans="1:7" ht="26.25" customHeight="1">
      <c r="A2" s="406"/>
      <c r="B2" s="411"/>
      <c r="C2" s="411"/>
      <c r="D2" s="411"/>
      <c r="E2" s="411"/>
      <c r="F2" s="409" t="s">
        <v>52</v>
      </c>
      <c r="G2" s="409"/>
    </row>
    <row r="3" spans="1:13" s="1" customFormat="1" ht="26.25" customHeight="1">
      <c r="A3" s="406"/>
      <c r="B3" s="410" t="s">
        <v>50</v>
      </c>
      <c r="C3" s="410"/>
      <c r="D3" s="410"/>
      <c r="E3" s="410"/>
      <c r="F3" s="6" t="s">
        <v>53</v>
      </c>
      <c r="G3" s="6" t="s">
        <v>68</v>
      </c>
      <c r="H3" s="5"/>
      <c r="I3" s="5"/>
      <c r="J3" s="5"/>
      <c r="K3" s="5"/>
      <c r="L3" s="5"/>
      <c r="M3" s="5"/>
    </row>
    <row r="4" spans="1:13" s="1" customFormat="1" ht="26.25" customHeight="1">
      <c r="A4" s="407"/>
      <c r="B4" s="410"/>
      <c r="C4" s="410"/>
      <c r="D4" s="410"/>
      <c r="E4" s="410"/>
      <c r="F4" s="6" t="str">
        <f>+'POA H.B.'!K4</f>
        <v>Versión 0</v>
      </c>
      <c r="G4" s="32">
        <f>+'POA H.B.'!O4</f>
        <v>42999</v>
      </c>
      <c r="H4" s="5"/>
      <c r="I4" s="5"/>
      <c r="J4" s="5"/>
      <c r="K4" s="5"/>
      <c r="L4" s="5"/>
      <c r="M4" s="5"/>
    </row>
    <row r="5" spans="1:13" s="1" customFormat="1" ht="21" customHeight="1">
      <c r="A5" s="412" t="s">
        <v>54</v>
      </c>
      <c r="B5" s="412"/>
      <c r="C5" s="412"/>
      <c r="D5" s="412"/>
      <c r="E5" s="412"/>
      <c r="F5" s="412"/>
      <c r="G5" s="412"/>
      <c r="H5" s="5"/>
      <c r="I5" s="5"/>
      <c r="J5" s="5"/>
      <c r="K5" s="5"/>
      <c r="L5" s="5"/>
      <c r="M5" s="5"/>
    </row>
    <row r="6" spans="1:7" ht="28.5" customHeight="1">
      <c r="A6" s="413" t="s">
        <v>162</v>
      </c>
      <c r="B6" s="414"/>
      <c r="C6" s="414"/>
      <c r="D6" s="414"/>
      <c r="E6" s="414"/>
      <c r="F6" s="414"/>
      <c r="G6" s="415"/>
    </row>
    <row r="7" spans="1:7" ht="55.5" customHeight="1">
      <c r="A7" s="20" t="s">
        <v>71</v>
      </c>
      <c r="B7" s="398" t="s">
        <v>70</v>
      </c>
      <c r="C7" s="399"/>
      <c r="D7" s="21" t="s">
        <v>35</v>
      </c>
      <c r="E7" s="22" t="s">
        <v>48</v>
      </c>
      <c r="F7" s="23" t="s">
        <v>163</v>
      </c>
      <c r="G7" s="22" t="s">
        <v>72</v>
      </c>
    </row>
    <row r="8" spans="1:7" ht="27.75" customHeight="1">
      <c r="A8" s="205" t="s">
        <v>175</v>
      </c>
      <c r="B8" s="400" t="s">
        <v>176</v>
      </c>
      <c r="C8" s="401"/>
      <c r="D8" s="167" t="s">
        <v>177</v>
      </c>
      <c r="E8" s="168" t="s">
        <v>178</v>
      </c>
      <c r="F8" s="233">
        <f>620167.317+(620167.317*0.1)-180000</f>
        <v>502184.04870000004</v>
      </c>
      <c r="G8" s="169">
        <f>E8*F8</f>
        <v>502184.04870000004</v>
      </c>
    </row>
    <row r="9" spans="1:7" ht="27.75" customHeight="1">
      <c r="A9" s="33"/>
      <c r="B9" s="396"/>
      <c r="C9" s="397"/>
      <c r="D9" s="43"/>
      <c r="E9" s="43"/>
      <c r="F9" s="44"/>
      <c r="G9" s="45"/>
    </row>
    <row r="10" spans="1:7" ht="27.75" customHeight="1">
      <c r="A10" s="43"/>
      <c r="B10" s="396"/>
      <c r="C10" s="397"/>
      <c r="D10" s="46"/>
      <c r="E10" s="46"/>
      <c r="F10" s="44"/>
      <c r="G10" s="45"/>
    </row>
    <row r="11" spans="1:7" ht="27.75" customHeight="1">
      <c r="A11" s="33"/>
      <c r="B11" s="396"/>
      <c r="C11" s="397"/>
      <c r="D11" s="43"/>
      <c r="E11" s="43"/>
      <c r="F11" s="44"/>
      <c r="G11" s="45"/>
    </row>
    <row r="12" spans="1:7" ht="27.75" customHeight="1">
      <c r="A12" s="43"/>
      <c r="B12" s="396"/>
      <c r="C12" s="397"/>
      <c r="D12" s="43"/>
      <c r="E12" s="43"/>
      <c r="F12" s="44"/>
      <c r="G12" s="45"/>
    </row>
    <row r="13" spans="1:7" ht="27.75" customHeight="1">
      <c r="A13" s="43"/>
      <c r="B13" s="396"/>
      <c r="C13" s="397"/>
      <c r="D13" s="43"/>
      <c r="E13" s="43"/>
      <c r="F13" s="44"/>
      <c r="G13" s="45"/>
    </row>
    <row r="14" spans="1:7" ht="27.75" customHeight="1">
      <c r="A14" s="33"/>
      <c r="B14" s="396"/>
      <c r="C14" s="397"/>
      <c r="D14" s="43"/>
      <c r="E14" s="43"/>
      <c r="F14" s="44"/>
      <c r="G14" s="45"/>
    </row>
    <row r="15" spans="1:7" s="17" customFormat="1" ht="22.5" customHeight="1">
      <c r="A15" s="402" t="s">
        <v>100</v>
      </c>
      <c r="B15" s="403"/>
      <c r="C15" s="403"/>
      <c r="D15" s="403"/>
      <c r="E15" s="403"/>
      <c r="F15" s="404"/>
      <c r="G15" s="24">
        <f>SUM(G8:G14)</f>
        <v>502184.04870000004</v>
      </c>
    </row>
    <row r="16" spans="1:7" ht="12">
      <c r="A16" s="10"/>
      <c r="B16" s="25"/>
      <c r="C16" s="25"/>
      <c r="D16" s="26"/>
      <c r="E16" s="27"/>
      <c r="F16" s="27"/>
      <c r="G16" s="28"/>
    </row>
    <row r="17" ht="12">
      <c r="F17" s="29"/>
    </row>
    <row r="18" spans="4:5" ht="12">
      <c r="D18" s="206"/>
      <c r="E18" s="207"/>
    </row>
  </sheetData>
  <sheetProtection/>
  <mergeCells count="16">
    <mergeCell ref="A5:G5"/>
    <mergeCell ref="A6:G6"/>
    <mergeCell ref="B11:C11"/>
    <mergeCell ref="B12:C12"/>
    <mergeCell ref="B9:C9"/>
    <mergeCell ref="B10:C10"/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22">
      <selection activeCell="H30" sqref="H30"/>
    </sheetView>
  </sheetViews>
  <sheetFormatPr defaultColWidth="9.140625" defaultRowHeight="12.75"/>
  <cols>
    <col min="1" max="1" width="21.140625" style="173" customWidth="1"/>
    <col min="2" max="2" width="6.140625" style="173" customWidth="1"/>
    <col min="3" max="3" width="10.7109375" style="173" customWidth="1"/>
    <col min="4" max="4" width="12.140625" style="201" customWidth="1"/>
    <col min="5" max="5" width="19.421875" style="173" customWidth="1"/>
    <col min="6" max="6" width="37.00390625" style="173" customWidth="1"/>
    <col min="7" max="7" width="19.421875" style="173" customWidth="1"/>
    <col min="8" max="8" width="19.140625" style="173" customWidth="1"/>
    <col min="9" max="9" width="12.7109375" style="173" customWidth="1"/>
    <col min="10" max="10" width="17.421875" style="173" customWidth="1"/>
    <col min="11" max="11" width="10.421875" style="173" customWidth="1"/>
    <col min="12" max="12" width="18.7109375" style="173" customWidth="1"/>
    <col min="13" max="13" width="10.421875" style="173" customWidth="1"/>
    <col min="14" max="14" width="20.140625" style="173" customWidth="1"/>
    <col min="15" max="15" width="10.421875" style="173" customWidth="1"/>
    <col min="16" max="16" width="18.140625" style="173" customWidth="1"/>
    <col min="17" max="17" width="14.421875" style="173" customWidth="1"/>
    <col min="18" max="18" width="14.140625" style="173" customWidth="1"/>
    <col min="19" max="19" width="18.7109375" style="173" customWidth="1"/>
    <col min="20" max="16384" width="9.140625" style="173" customWidth="1"/>
  </cols>
  <sheetData>
    <row r="1" spans="1:21" ht="36" customHeight="1">
      <c r="A1" s="416"/>
      <c r="B1" s="416"/>
      <c r="C1" s="416"/>
      <c r="D1" s="417" t="s">
        <v>14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71"/>
      <c r="Q1" s="418" t="s">
        <v>51</v>
      </c>
      <c r="R1" s="418"/>
      <c r="S1" s="418"/>
      <c r="T1" s="172"/>
      <c r="U1" s="172"/>
    </row>
    <row r="2" spans="1:21" ht="25.5" customHeight="1">
      <c r="A2" s="416"/>
      <c r="B2" s="416"/>
      <c r="C2" s="416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171"/>
      <c r="Q2" s="419" t="s">
        <v>52</v>
      </c>
      <c r="R2" s="419"/>
      <c r="S2" s="419"/>
      <c r="T2" s="172"/>
      <c r="U2" s="172"/>
    </row>
    <row r="3" spans="1:21" ht="33" customHeight="1">
      <c r="A3" s="416"/>
      <c r="B3" s="416"/>
      <c r="C3" s="416"/>
      <c r="D3" s="417" t="s">
        <v>50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171"/>
      <c r="Q3" s="175" t="s">
        <v>53</v>
      </c>
      <c r="R3" s="420" t="s">
        <v>69</v>
      </c>
      <c r="S3" s="420"/>
      <c r="T3" s="172"/>
      <c r="U3" s="172"/>
    </row>
    <row r="4" spans="1:21" ht="30.75" customHeight="1">
      <c r="A4" s="416"/>
      <c r="B4" s="416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171"/>
      <c r="Q4" s="175" t="str">
        <f>+'[1]POA H.C. '!F4</f>
        <v>Versión 0</v>
      </c>
      <c r="R4" s="421">
        <f>+'[1]POA H.C. '!G4</f>
        <v>42999</v>
      </c>
      <c r="S4" s="421"/>
      <c r="T4" s="172"/>
      <c r="U4" s="172"/>
    </row>
    <row r="5" spans="1:21" ht="21" customHeight="1">
      <c r="A5" s="422" t="s">
        <v>54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172"/>
      <c r="U5" s="172"/>
    </row>
    <row r="6" spans="1:21" ht="21" customHeight="1">
      <c r="A6" s="422" t="s">
        <v>102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172"/>
      <c r="U6" s="172"/>
    </row>
    <row r="7" spans="1:21" ht="21.75" customHeight="1">
      <c r="A7" s="423" t="s">
        <v>46</v>
      </c>
      <c r="B7" s="423"/>
      <c r="C7" s="423"/>
      <c r="D7" s="423"/>
      <c r="E7" s="424" t="s">
        <v>123</v>
      </c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172"/>
      <c r="U7" s="172"/>
    </row>
    <row r="8" spans="1:21" ht="21.75" customHeight="1">
      <c r="A8" s="423" t="s">
        <v>47</v>
      </c>
      <c r="B8" s="423"/>
      <c r="C8" s="423"/>
      <c r="D8" s="423"/>
      <c r="E8" s="425" t="s">
        <v>124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172"/>
      <c r="U8" s="172"/>
    </row>
    <row r="9" spans="1:21" ht="21.75" customHeight="1">
      <c r="A9" s="423" t="s">
        <v>104</v>
      </c>
      <c r="B9" s="423"/>
      <c r="C9" s="423"/>
      <c r="D9" s="423"/>
      <c r="E9" s="425" t="s">
        <v>125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172"/>
      <c r="U9" s="172"/>
    </row>
    <row r="10" spans="1:19" ht="21.75" customHeight="1">
      <c r="A10" s="423" t="s">
        <v>45</v>
      </c>
      <c r="B10" s="423"/>
      <c r="C10" s="423"/>
      <c r="D10" s="423"/>
      <c r="E10" s="426" t="s">
        <v>128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</row>
    <row r="11" spans="1:19" ht="36.75" customHeight="1">
      <c r="A11" s="423" t="s">
        <v>105</v>
      </c>
      <c r="B11" s="423"/>
      <c r="C11" s="423"/>
      <c r="D11" s="423"/>
      <c r="E11" s="427" t="s">
        <v>126</v>
      </c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</row>
    <row r="12" spans="1:19" ht="12.75" customHeight="1">
      <c r="A12" s="428" t="s">
        <v>111</v>
      </c>
      <c r="B12" s="429" t="s">
        <v>106</v>
      </c>
      <c r="C12" s="429"/>
      <c r="D12" s="429"/>
      <c r="E12" s="429"/>
      <c r="F12" s="430" t="s">
        <v>74</v>
      </c>
      <c r="G12" s="430" t="s">
        <v>107</v>
      </c>
      <c r="H12" s="429" t="s">
        <v>35</v>
      </c>
      <c r="I12" s="429" t="s">
        <v>63</v>
      </c>
      <c r="J12" s="429"/>
      <c r="K12" s="429"/>
      <c r="L12" s="429"/>
      <c r="M12" s="429"/>
      <c r="N12" s="429"/>
      <c r="O12" s="429"/>
      <c r="P12" s="429"/>
      <c r="Q12" s="429"/>
      <c r="R12" s="429"/>
      <c r="S12" s="429"/>
    </row>
    <row r="13" spans="1:19" ht="12.75">
      <c r="A13" s="428"/>
      <c r="B13" s="429"/>
      <c r="C13" s="429"/>
      <c r="D13" s="429"/>
      <c r="E13" s="429"/>
      <c r="F13" s="430"/>
      <c r="G13" s="430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</row>
    <row r="14" spans="1:19" ht="42.75" customHeight="1">
      <c r="A14" s="428"/>
      <c r="B14" s="429"/>
      <c r="C14" s="429"/>
      <c r="D14" s="429"/>
      <c r="E14" s="429"/>
      <c r="F14" s="430"/>
      <c r="G14" s="430"/>
      <c r="H14" s="429"/>
      <c r="I14" s="174" t="s">
        <v>114</v>
      </c>
      <c r="J14" s="174" t="s">
        <v>115</v>
      </c>
      <c r="K14" s="174" t="s">
        <v>116</v>
      </c>
      <c r="L14" s="174" t="s">
        <v>117</v>
      </c>
      <c r="M14" s="174" t="s">
        <v>118</v>
      </c>
      <c r="N14" s="174" t="s">
        <v>119</v>
      </c>
      <c r="O14" s="174" t="s">
        <v>121</v>
      </c>
      <c r="P14" s="174" t="s">
        <v>120</v>
      </c>
      <c r="Q14" s="429" t="s">
        <v>76</v>
      </c>
      <c r="R14" s="429"/>
      <c r="S14" s="176" t="s">
        <v>112</v>
      </c>
    </row>
    <row r="15" spans="1:19" ht="80.25" customHeight="1">
      <c r="A15" s="177" t="s">
        <v>131</v>
      </c>
      <c r="B15" s="431" t="s">
        <v>132</v>
      </c>
      <c r="C15" s="432"/>
      <c r="D15" s="432"/>
      <c r="E15" s="433"/>
      <c r="F15" s="178" t="s">
        <v>141</v>
      </c>
      <c r="G15" s="148">
        <v>0.471</v>
      </c>
      <c r="H15" s="216" t="s">
        <v>113</v>
      </c>
      <c r="I15" s="149">
        <v>0.058823</v>
      </c>
      <c r="J15" s="187">
        <v>144886244</v>
      </c>
      <c r="K15" s="149">
        <v>0.058823</v>
      </c>
      <c r="L15" s="179">
        <v>99000000</v>
      </c>
      <c r="M15" s="149">
        <v>0.205882</v>
      </c>
      <c r="N15" s="180">
        <v>50000000</v>
      </c>
      <c r="O15" s="149">
        <v>0.205882</v>
      </c>
      <c r="P15" s="180">
        <v>127000000</v>
      </c>
      <c r="Q15" s="434">
        <f>G15+I15+K15+M15+O15</f>
        <v>1.00041</v>
      </c>
      <c r="R15" s="434"/>
      <c r="S15" s="181">
        <f>SUM(J15)+SUM(L15)+SUM(N15)+SUM(P15)</f>
        <v>420886244</v>
      </c>
    </row>
    <row r="16" spans="1:19" ht="105.75" customHeight="1">
      <c r="A16" s="182" t="s">
        <v>130</v>
      </c>
      <c r="B16" s="435" t="s">
        <v>133</v>
      </c>
      <c r="C16" s="435" t="s">
        <v>133</v>
      </c>
      <c r="D16" s="435" t="s">
        <v>133</v>
      </c>
      <c r="E16" s="435" t="s">
        <v>133</v>
      </c>
      <c r="F16" s="183" t="s">
        <v>142</v>
      </c>
      <c r="G16" s="184">
        <v>0</v>
      </c>
      <c r="H16" s="185" t="s">
        <v>122</v>
      </c>
      <c r="I16" s="186">
        <v>35</v>
      </c>
      <c r="J16" s="187">
        <v>37600000</v>
      </c>
      <c r="K16" s="186">
        <v>35</v>
      </c>
      <c r="L16" s="188">
        <v>43700000</v>
      </c>
      <c r="M16" s="186">
        <v>35</v>
      </c>
      <c r="N16" s="179">
        <v>47000000</v>
      </c>
      <c r="O16" s="186">
        <v>35</v>
      </c>
      <c r="P16" s="179">
        <v>60129216</v>
      </c>
      <c r="Q16" s="436">
        <f>G16+I16+K16+M16+O16</f>
        <v>140</v>
      </c>
      <c r="R16" s="436"/>
      <c r="S16" s="189">
        <f>SUM(J16)+SUM(L16)+SUM(N16)+SUM(P16)</f>
        <v>188429216</v>
      </c>
    </row>
    <row r="17" spans="1:19" ht="72.75" customHeight="1">
      <c r="A17" s="182" t="s">
        <v>129</v>
      </c>
      <c r="B17" s="437" t="s">
        <v>134</v>
      </c>
      <c r="C17" s="438" t="s">
        <v>134</v>
      </c>
      <c r="D17" s="438" t="s">
        <v>134</v>
      </c>
      <c r="E17" s="439" t="s">
        <v>134</v>
      </c>
      <c r="F17" s="218" t="s">
        <v>143</v>
      </c>
      <c r="G17" s="219">
        <v>2</v>
      </c>
      <c r="H17" s="217" t="s">
        <v>122</v>
      </c>
      <c r="I17" s="219">
        <v>2</v>
      </c>
      <c r="J17" s="187">
        <v>220000000</v>
      </c>
      <c r="K17" s="219">
        <v>2</v>
      </c>
      <c r="L17" s="190">
        <v>405020000</v>
      </c>
      <c r="M17" s="219">
        <v>2</v>
      </c>
      <c r="N17" s="220">
        <v>29000000</v>
      </c>
      <c r="O17" s="219">
        <v>2</v>
      </c>
      <c r="P17" s="220">
        <v>76101039</v>
      </c>
      <c r="Q17" s="440">
        <v>2</v>
      </c>
      <c r="R17" s="440"/>
      <c r="S17" s="221">
        <f>SUM(J17)+SUM(L17)+SUM(N17)+SUM(P17)</f>
        <v>730121039</v>
      </c>
    </row>
    <row r="18" spans="1:19" s="172" customFormat="1" ht="61.5" customHeight="1">
      <c r="A18" s="441" t="s">
        <v>128</v>
      </c>
      <c r="B18" s="443" t="s">
        <v>135</v>
      </c>
      <c r="C18" s="444" t="s">
        <v>135</v>
      </c>
      <c r="D18" s="444" t="s">
        <v>135</v>
      </c>
      <c r="E18" s="445" t="s">
        <v>135</v>
      </c>
      <c r="F18" s="183" t="s">
        <v>144</v>
      </c>
      <c r="G18" s="203">
        <v>0</v>
      </c>
      <c r="H18" s="185" t="s">
        <v>113</v>
      </c>
      <c r="I18" s="193">
        <v>0.05</v>
      </c>
      <c r="J18" s="187">
        <v>34603665</v>
      </c>
      <c r="K18" s="193">
        <v>0.15</v>
      </c>
      <c r="L18" s="179">
        <v>74600000</v>
      </c>
      <c r="M18" s="193">
        <v>0.15</v>
      </c>
      <c r="N18" s="179">
        <v>100000000</v>
      </c>
      <c r="O18" s="193">
        <v>0.15</v>
      </c>
      <c r="P18" s="179">
        <v>140927850</v>
      </c>
      <c r="Q18" s="446">
        <f>G18+I18+K18+M18+O18</f>
        <v>0.5</v>
      </c>
      <c r="R18" s="446"/>
      <c r="S18" s="189">
        <f>SUM(J18)+SUM(L18)+SUM(N18)+SUM(P18)</f>
        <v>350131515</v>
      </c>
    </row>
    <row r="19" spans="1:19" s="172" customFormat="1" ht="61.5" customHeight="1">
      <c r="A19" s="442"/>
      <c r="B19" s="443" t="s">
        <v>165</v>
      </c>
      <c r="C19" s="444"/>
      <c r="D19" s="444"/>
      <c r="E19" s="445"/>
      <c r="F19" s="183" t="s">
        <v>166</v>
      </c>
      <c r="G19" s="204">
        <v>0</v>
      </c>
      <c r="H19" s="185" t="s">
        <v>122</v>
      </c>
      <c r="I19" s="204">
        <v>0</v>
      </c>
      <c r="J19" s="187">
        <v>0</v>
      </c>
      <c r="K19" s="204">
        <v>1</v>
      </c>
      <c r="L19" s="179">
        <v>721000000</v>
      </c>
      <c r="M19" s="204">
        <v>3</v>
      </c>
      <c r="N19" s="179">
        <v>400000000</v>
      </c>
      <c r="O19" s="204">
        <v>3</v>
      </c>
      <c r="P19" s="179">
        <v>100000000</v>
      </c>
      <c r="Q19" s="436">
        <f>G19+I19+K19+M19+O19</f>
        <v>7</v>
      </c>
      <c r="R19" s="436"/>
      <c r="S19" s="189">
        <f>SUM(J19)+SUM(L19)+SUM(N19)+SUM(P19)</f>
        <v>1221000000</v>
      </c>
    </row>
    <row r="20" spans="1:19" s="172" customFormat="1" ht="55.5" customHeight="1">
      <c r="A20" s="447" t="s">
        <v>127</v>
      </c>
      <c r="B20" s="450" t="s">
        <v>136</v>
      </c>
      <c r="C20" s="451" t="s">
        <v>136</v>
      </c>
      <c r="D20" s="451" t="s">
        <v>136</v>
      </c>
      <c r="E20" s="452" t="s">
        <v>136</v>
      </c>
      <c r="F20" s="183" t="s">
        <v>145</v>
      </c>
      <c r="G20" s="184">
        <v>4</v>
      </c>
      <c r="H20" s="174" t="s">
        <v>122</v>
      </c>
      <c r="I20" s="186">
        <v>1</v>
      </c>
      <c r="J20" s="187">
        <v>24701040</v>
      </c>
      <c r="K20" s="186">
        <v>1</v>
      </c>
      <c r="L20" s="190">
        <v>20000000</v>
      </c>
      <c r="M20" s="186">
        <v>1</v>
      </c>
      <c r="N20" s="190">
        <v>4503724</v>
      </c>
      <c r="O20" s="186">
        <v>1</v>
      </c>
      <c r="P20" s="190">
        <v>45096912</v>
      </c>
      <c r="Q20" s="436">
        <f>G20+I20+K20+M20+O20</f>
        <v>8</v>
      </c>
      <c r="R20" s="436"/>
      <c r="S20" s="454">
        <f>SUM(J20:J21)+SUM(L20:L21)+SUM(N20:N21)+SUM(P20:P21)</f>
        <v>667682112</v>
      </c>
    </row>
    <row r="21" spans="1:19" s="172" customFormat="1" ht="66" customHeight="1">
      <c r="A21" s="448"/>
      <c r="B21" s="450" t="s">
        <v>137</v>
      </c>
      <c r="C21" s="451" t="s">
        <v>137</v>
      </c>
      <c r="D21" s="451" t="s">
        <v>137</v>
      </c>
      <c r="E21" s="452" t="s">
        <v>137</v>
      </c>
      <c r="F21" s="192" t="s">
        <v>146</v>
      </c>
      <c r="G21" s="184">
        <v>0</v>
      </c>
      <c r="H21" s="174" t="s">
        <v>113</v>
      </c>
      <c r="I21" s="193">
        <v>1</v>
      </c>
      <c r="J21" s="187" t="s">
        <v>167</v>
      </c>
      <c r="K21" s="193">
        <v>1</v>
      </c>
      <c r="L21" s="190">
        <v>262637500</v>
      </c>
      <c r="M21" s="193">
        <v>1</v>
      </c>
      <c r="N21" s="190">
        <v>265646024</v>
      </c>
      <c r="O21" s="193">
        <v>1</v>
      </c>
      <c r="P21" s="190">
        <v>45096912</v>
      </c>
      <c r="Q21" s="455">
        <v>1</v>
      </c>
      <c r="R21" s="456"/>
      <c r="S21" s="428"/>
    </row>
    <row r="22" spans="1:19" s="172" customFormat="1" ht="51.75" customHeight="1">
      <c r="A22" s="448"/>
      <c r="B22" s="450" t="s">
        <v>138</v>
      </c>
      <c r="C22" s="451" t="s">
        <v>138</v>
      </c>
      <c r="D22" s="451" t="s">
        <v>138</v>
      </c>
      <c r="E22" s="452" t="s">
        <v>138</v>
      </c>
      <c r="F22" s="183" t="s">
        <v>147</v>
      </c>
      <c r="G22" s="194">
        <v>1</v>
      </c>
      <c r="H22" s="195" t="s">
        <v>122</v>
      </c>
      <c r="I22" s="194">
        <v>1</v>
      </c>
      <c r="J22" s="187">
        <v>145673939</v>
      </c>
      <c r="K22" s="194">
        <v>1</v>
      </c>
      <c r="L22" s="190">
        <v>66792104</v>
      </c>
      <c r="M22" s="194">
        <v>1</v>
      </c>
      <c r="N22" s="190">
        <v>66792104</v>
      </c>
      <c r="O22" s="194">
        <v>1</v>
      </c>
      <c r="P22" s="190">
        <v>45096912</v>
      </c>
      <c r="Q22" s="457">
        <v>1</v>
      </c>
      <c r="R22" s="458"/>
      <c r="S22" s="191">
        <f>J22+L22+N21+P22</f>
        <v>523208979</v>
      </c>
    </row>
    <row r="23" spans="1:19" s="172" customFormat="1" ht="94.5" customHeight="1">
      <c r="A23" s="448"/>
      <c r="B23" s="450" t="s">
        <v>139</v>
      </c>
      <c r="C23" s="451" t="s">
        <v>139</v>
      </c>
      <c r="D23" s="451" t="s">
        <v>139</v>
      </c>
      <c r="E23" s="452" t="s">
        <v>139</v>
      </c>
      <c r="F23" s="183" t="s">
        <v>148</v>
      </c>
      <c r="G23" s="184">
        <v>0</v>
      </c>
      <c r="H23" s="174" t="s">
        <v>122</v>
      </c>
      <c r="I23" s="186">
        <v>1</v>
      </c>
      <c r="J23" s="187">
        <v>56750798</v>
      </c>
      <c r="K23" s="184">
        <v>1</v>
      </c>
      <c r="L23" s="190">
        <v>324410396</v>
      </c>
      <c r="M23" s="184">
        <v>1</v>
      </c>
      <c r="N23" s="190">
        <v>120000000</v>
      </c>
      <c r="O23" s="184">
        <v>1</v>
      </c>
      <c r="P23" s="190">
        <v>91133343</v>
      </c>
      <c r="Q23" s="453">
        <f>G23+I23+K23+M23+O23</f>
        <v>4</v>
      </c>
      <c r="R23" s="453"/>
      <c r="S23" s="191">
        <f>J23+L23+N23+P23</f>
        <v>592294537</v>
      </c>
    </row>
    <row r="24" spans="1:19" s="172" customFormat="1" ht="94.5" customHeight="1">
      <c r="A24" s="449"/>
      <c r="B24" s="450" t="s">
        <v>140</v>
      </c>
      <c r="C24" s="451" t="s">
        <v>140</v>
      </c>
      <c r="D24" s="451" t="s">
        <v>140</v>
      </c>
      <c r="E24" s="452" t="s">
        <v>140</v>
      </c>
      <c r="F24" s="183" t="s">
        <v>149</v>
      </c>
      <c r="G24" s="184">
        <v>0</v>
      </c>
      <c r="H24" s="174" t="s">
        <v>113</v>
      </c>
      <c r="I24" s="186">
        <v>2</v>
      </c>
      <c r="J24" s="187">
        <v>70803514</v>
      </c>
      <c r="K24" s="186">
        <v>1</v>
      </c>
      <c r="L24" s="190">
        <v>74600000</v>
      </c>
      <c r="M24" s="186">
        <v>1</v>
      </c>
      <c r="N24" s="190">
        <v>50000000</v>
      </c>
      <c r="O24" s="186">
        <v>1</v>
      </c>
      <c r="P24" s="190">
        <v>196194536</v>
      </c>
      <c r="Q24" s="453">
        <f>G24+I24+K24+M24+O24</f>
        <v>5</v>
      </c>
      <c r="R24" s="453"/>
      <c r="S24" s="191">
        <f>J24+L24+N24+P24</f>
        <v>391598050</v>
      </c>
    </row>
    <row r="25" spans="1:19" s="172" customFormat="1" ht="94.5" customHeight="1">
      <c r="A25" s="459" t="s">
        <v>195</v>
      </c>
      <c r="B25" s="460" t="s">
        <v>196</v>
      </c>
      <c r="C25" s="460"/>
      <c r="D25" s="460"/>
      <c r="E25" s="460"/>
      <c r="F25" s="222" t="s">
        <v>197</v>
      </c>
      <c r="G25" s="223">
        <v>0</v>
      </c>
      <c r="H25" s="224" t="s">
        <v>122</v>
      </c>
      <c r="I25" s="225">
        <v>0</v>
      </c>
      <c r="J25" s="226">
        <v>0</v>
      </c>
      <c r="K25" s="225">
        <v>0</v>
      </c>
      <c r="L25" s="227">
        <v>0</v>
      </c>
      <c r="M25" s="225">
        <v>100</v>
      </c>
      <c r="N25" s="227">
        <v>400000000</v>
      </c>
      <c r="O25" s="225">
        <v>0</v>
      </c>
      <c r="P25" s="227">
        <v>0</v>
      </c>
      <c r="Q25" s="461">
        <f>G25+I25+K25+M25+O25</f>
        <v>100</v>
      </c>
      <c r="R25" s="461"/>
      <c r="S25" s="228">
        <f>J25+L25+N25+P25</f>
        <v>400000000</v>
      </c>
    </row>
    <row r="26" spans="1:19" s="172" customFormat="1" ht="94.5" customHeight="1">
      <c r="A26" s="459"/>
      <c r="B26" s="462" t="s">
        <v>198</v>
      </c>
      <c r="C26" s="462"/>
      <c r="D26" s="462"/>
      <c r="E26" s="462"/>
      <c r="F26" s="222" t="s">
        <v>199</v>
      </c>
      <c r="G26" s="223">
        <v>0</v>
      </c>
      <c r="H26" s="224" t="s">
        <v>122</v>
      </c>
      <c r="I26" s="225">
        <v>0</v>
      </c>
      <c r="J26" s="226">
        <v>0</v>
      </c>
      <c r="K26" s="225">
        <v>0</v>
      </c>
      <c r="L26" s="227">
        <v>0</v>
      </c>
      <c r="M26" s="225">
        <v>200</v>
      </c>
      <c r="N26" s="227">
        <v>100000000</v>
      </c>
      <c r="O26" s="225">
        <v>0</v>
      </c>
      <c r="P26" s="227">
        <v>0</v>
      </c>
      <c r="Q26" s="461">
        <f>G26+I26+K26+M26+O26</f>
        <v>200</v>
      </c>
      <c r="R26" s="461"/>
      <c r="S26" s="228">
        <f>J26+L26+N26+P26</f>
        <v>100000000</v>
      </c>
    </row>
    <row r="27" spans="1:19" s="199" customFormat="1" ht="23.25" customHeight="1">
      <c r="A27" s="463" t="s">
        <v>75</v>
      </c>
      <c r="B27" s="463"/>
      <c r="C27" s="463"/>
      <c r="D27" s="463"/>
      <c r="E27" s="463"/>
      <c r="F27" s="463"/>
      <c r="G27" s="463"/>
      <c r="H27" s="463"/>
      <c r="I27" s="196"/>
      <c r="J27" s="197">
        <f>SUM(J15:J26)</f>
        <v>735019200</v>
      </c>
      <c r="K27" s="196"/>
      <c r="L27" s="197">
        <f>SUM(L15:L26)</f>
        <v>2091760000</v>
      </c>
      <c r="M27" s="196"/>
      <c r="N27" s="198">
        <f>SUM(N15:N26)</f>
        <v>1632941852</v>
      </c>
      <c r="O27" s="140"/>
      <c r="P27" s="197">
        <f>SUM(P15:P26)</f>
        <v>926776720</v>
      </c>
      <c r="Q27" s="464"/>
      <c r="R27" s="465"/>
      <c r="S27" s="197">
        <f>SUM(S15:S24)</f>
        <v>5085351692</v>
      </c>
    </row>
    <row r="28" spans="2:3" ht="12.75">
      <c r="B28" s="200"/>
      <c r="C28" s="200"/>
    </row>
    <row r="29" ht="12.75">
      <c r="D29" s="173"/>
    </row>
    <row r="30" ht="12.75">
      <c r="G30" s="202"/>
    </row>
    <row r="33" spans="8:19" ht="12.75"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8:19" ht="12.75"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8:19" ht="12.75">
      <c r="H35" s="16"/>
      <c r="I35" s="16"/>
      <c r="J35" s="16"/>
      <c r="K35" s="16"/>
      <c r="L35" s="16"/>
      <c r="M35" s="16"/>
      <c r="N35" s="16"/>
      <c r="O35" s="15"/>
      <c r="P35" s="15"/>
      <c r="Q35" s="15"/>
      <c r="R35" s="15"/>
      <c r="S35" s="15"/>
    </row>
    <row r="36" spans="8:19" ht="12.75">
      <c r="H36" s="16"/>
      <c r="I36" s="16"/>
      <c r="J36" s="16"/>
      <c r="K36" s="16"/>
      <c r="L36" s="16"/>
      <c r="M36" s="16"/>
      <c r="N36" s="16"/>
      <c r="O36" s="15"/>
      <c r="P36" s="15"/>
      <c r="Q36" s="15"/>
      <c r="R36" s="15"/>
      <c r="S36" s="15"/>
    </row>
    <row r="37" spans="8:19" ht="12.75">
      <c r="H37" s="16"/>
      <c r="I37" s="16"/>
      <c r="J37" s="16"/>
      <c r="K37" s="16"/>
      <c r="L37" s="16"/>
      <c r="M37" s="16"/>
      <c r="N37" s="16"/>
      <c r="O37" s="15"/>
      <c r="P37" s="15"/>
      <c r="Q37" s="15"/>
      <c r="R37" s="15"/>
      <c r="S37" s="15"/>
    </row>
    <row r="38" spans="8:19" ht="12.75">
      <c r="H38" s="16"/>
      <c r="I38" s="16"/>
      <c r="J38" s="16"/>
      <c r="K38" s="16"/>
      <c r="L38" s="16"/>
      <c r="M38" s="16"/>
      <c r="N38" s="16"/>
      <c r="O38" s="15"/>
      <c r="P38" s="15"/>
      <c r="Q38" s="15"/>
      <c r="R38" s="15"/>
      <c r="S38" s="15"/>
    </row>
    <row r="39" spans="8:19" ht="12.75"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8:19" ht="12.75"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8:19" ht="12.75"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8:19" ht="12.75"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8:19" ht="12.75"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8:19" ht="12.75"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8:19" ht="12.75"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8:19" ht="12.75"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8:19" ht="12.75"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</sheetData>
  <sheetProtection/>
  <mergeCells count="56">
    <mergeCell ref="A25:A26"/>
    <mergeCell ref="B25:E25"/>
    <mergeCell ref="Q25:R25"/>
    <mergeCell ref="B26:E26"/>
    <mergeCell ref="Q26:R26"/>
    <mergeCell ref="A27:H27"/>
    <mergeCell ref="Q27:R27"/>
    <mergeCell ref="S20:S21"/>
    <mergeCell ref="B21:E21"/>
    <mergeCell ref="Q21:R21"/>
    <mergeCell ref="B22:E22"/>
    <mergeCell ref="Q22:R22"/>
    <mergeCell ref="B23:E23"/>
    <mergeCell ref="Q23:R23"/>
    <mergeCell ref="A18:A19"/>
    <mergeCell ref="B18:E18"/>
    <mergeCell ref="Q18:R18"/>
    <mergeCell ref="B19:E19"/>
    <mergeCell ref="Q19:R19"/>
    <mergeCell ref="A20:A24"/>
    <mergeCell ref="B20:E20"/>
    <mergeCell ref="Q20:R20"/>
    <mergeCell ref="B24:E24"/>
    <mergeCell ref="Q24:R24"/>
    <mergeCell ref="B15:E15"/>
    <mergeCell ref="Q15:R15"/>
    <mergeCell ref="B16:E16"/>
    <mergeCell ref="Q16:R16"/>
    <mergeCell ref="B17:E17"/>
    <mergeCell ref="Q17:R17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2016-08-02T16:42:38Z</cp:lastPrinted>
  <dcterms:created xsi:type="dcterms:W3CDTF">2009-04-02T20:41:07Z</dcterms:created>
  <dcterms:modified xsi:type="dcterms:W3CDTF">2019-01-10T18:28:46Z</dcterms:modified>
  <cp:category/>
  <cp:version/>
  <cp:contentType/>
  <cp:contentStatus/>
</cp:coreProperties>
</file>