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H.A.'!$A$1:$O$27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comments4.xml><?xml version="1.0" encoding="utf-8"?>
<comments xmlns="http://schemas.openxmlformats.org/spreadsheetml/2006/main">
  <authors>
    <author>Celia Isabel Velasquez Feria</author>
  </authors>
  <commentList>
    <comment ref="F23" authorId="0">
      <text>
        <r>
          <rPr>
            <b/>
            <sz val="9"/>
            <rFont val="Tahoma"/>
            <family val="2"/>
          </rPr>
          <t>Celia Isabel Velasquez Feria:</t>
        </r>
        <r>
          <rPr>
            <sz val="9"/>
            <rFont val="Tahoma"/>
            <family val="2"/>
          </rPr>
          <t xml:space="preserve">
ELIMINAR SIAC</t>
        </r>
      </text>
    </comment>
  </commentList>
</comments>
</file>

<file path=xl/sharedStrings.xml><?xml version="1.0" encoding="utf-8"?>
<sst xmlns="http://schemas.openxmlformats.org/spreadsheetml/2006/main" count="455" uniqueCount="231">
  <si>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</si>
  <si>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</si>
  <si>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</si>
  <si>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</si>
  <si>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</si>
  <si>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</si>
  <si>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</si>
  <si>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</si>
  <si>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</si>
  <si>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</si>
  <si>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</si>
  <si>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</si>
  <si>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</si>
  <si>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</si>
  <si>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</si>
  <si>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</si>
  <si>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</si>
  <si>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</si>
  <si>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</si>
  <si>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</si>
  <si>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</si>
  <si>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</si>
  <si>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</si>
  <si>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</si>
  <si>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</si>
  <si>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</si>
  <si>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</si>
  <si>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</si>
  <si>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</si>
  <si>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</si>
  <si>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</si>
  <si>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</si>
  <si>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</si>
  <si>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</si>
  <si>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</si>
  <si>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</si>
  <si>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</si>
  <si>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</si>
  <si>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</si>
  <si>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</si>
  <si>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</si>
  <si>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</si>
  <si>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</si>
  <si>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</si>
  <si>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</si>
  <si>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</si>
  <si>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</si>
  <si>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</si>
  <si>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</si>
  <si>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</si>
  <si>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</si>
  <si>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</si>
  <si>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</si>
  <si>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</si>
  <si>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</si>
  <si>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</si>
  <si>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</si>
  <si>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</si>
  <si>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</si>
  <si>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</si>
  <si>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</si>
  <si>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</si>
  <si>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</si>
  <si>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</si>
  <si>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</si>
  <si>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</si>
  <si>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</si>
  <si>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</si>
  <si>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</si>
  <si>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</si>
  <si>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</si>
  <si>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</si>
  <si>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</si>
  <si>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</si>
  <si>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</si>
  <si>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</si>
  <si>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</si>
  <si>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</si>
  <si>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</si>
  <si>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</si>
  <si>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</si>
  <si>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</si>
  <si>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</si>
  <si>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</si>
  <si>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</si>
  <si>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</si>
  <si>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</si>
  <si>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</si>
  <si>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</si>
  <si>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</si>
  <si>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</si>
  <si>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</si>
  <si>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</si>
  <si>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</si>
  <si>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</si>
  <si>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</si>
  <si>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</si>
  <si>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</si>
  <si>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</si>
  <si>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</si>
  <si>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</si>
  <si>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</si>
  <si>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</si>
  <si>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</si>
  <si>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</si>
  <si>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</si>
  <si>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</si>
  <si>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</si>
  <si>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</si>
  <si>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</si>
  <si>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</si>
  <si>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</si>
  <si>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</si>
  <si>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</si>
  <si>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</si>
  <si>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</si>
  <si>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</si>
  <si>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</si>
  <si>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</si>
  <si>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</si>
  <si>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</si>
  <si>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</si>
  <si>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</si>
  <si>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</si>
  <si>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</si>
  <si>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 xml:space="preserve"> Fortalecimiento Interno</t>
  </si>
  <si>
    <t xml:space="preserve">Apoyar los procesos de actualización  catastral en los municipios priorizados </t>
  </si>
  <si>
    <t xml:space="preserve"> Redes de Monitoreo y Calidad Ambiental  </t>
  </si>
  <si>
    <t>Laboratorio de análisis</t>
  </si>
  <si>
    <t>Construir un laboratorio de análisis ambiental</t>
  </si>
  <si>
    <t>Mapas de ruido</t>
  </si>
  <si>
    <t>Actualización, Seguimiento y/o elaboración de mapas para el manejo del ruido en las poblaciones por encima de 100.000 habitantes.</t>
  </si>
  <si>
    <t xml:space="preserve">Control de gases en fuentes móviles </t>
  </si>
  <si>
    <t xml:space="preserve">Realizar operativos control de gases en fuentes móviles </t>
  </si>
  <si>
    <t>Vigilancia de Calidad del aire</t>
  </si>
  <si>
    <t>Adquisición, Fortalecimiento,  Operación, mantenimiento y calibración de las estaciones de monitoreo de calidad del aire y meteorológicas.</t>
  </si>
  <si>
    <t>Formulación e implementación de un programa de seguimiento a la calidad del aire.</t>
  </si>
  <si>
    <t>Reporte de la información al SIAC Aire</t>
  </si>
  <si>
    <t>Monitoreo Calidad del agua</t>
  </si>
  <si>
    <t xml:space="preserve"> Operación, mantenimiento y calibración de las estaciones de monitoreo de calidad del agua</t>
  </si>
  <si>
    <t>Reporte de la información al SIAC Agua</t>
  </si>
  <si>
    <t>Plan de monitoreo a cuerpos de agua</t>
  </si>
  <si>
    <t>Realizar monitoreos a sujetos pasivos</t>
  </si>
  <si>
    <t>Realizar monitoreo al sistema integrado de aguas termominerales, subterráneas del área de influencia microcuenca quebrada honda Lago Sochagota (Paipa)</t>
  </si>
  <si>
    <t>Realizar monitoreos cuencas priorizadas</t>
  </si>
  <si>
    <t>Laboratorio de la Calidad Ambiental</t>
  </si>
  <si>
    <t>Realizar adquisición, mantenimiento y calibración de equipos materiales y reactivos del laboratorio de calidad ambiental.</t>
  </si>
  <si>
    <t>Participar en pruebas interlaboratorios.</t>
  </si>
  <si>
    <t>Porcentaje de avance en la construcción del Laboratorio de Análisis Ambiental</t>
  </si>
  <si>
    <t>Número de Mapas de Ruido actualizados</t>
  </si>
  <si>
    <t>Número de seguimientos a Mapas de Ruido</t>
  </si>
  <si>
    <t>Número de operativos de control de emisión de gases en fuentes móviles realizados</t>
  </si>
  <si>
    <t>Porcentaje de avance en la formulación e implementación del programa de seguimiento a la calidad del aire.</t>
  </si>
  <si>
    <t>Porcentaje de actualización y reporte de la información</t>
  </si>
  <si>
    <t>Porcentaje de estaciones de monitoreo de calidad del agua en operación</t>
  </si>
  <si>
    <t>Número de monitoreos a sujetos pasivos priorizados</t>
  </si>
  <si>
    <t>Número de monitoreos al sistema integrado de aguas termominerales, subterráneas del área de influencia microcuenca quebrada honda Lago Sochagota (Paipa) realizados</t>
  </si>
  <si>
    <t>Número de monitoreos realizados a cuencas priorizadas</t>
  </si>
  <si>
    <t>Porcentaje de cumplimiento del cronograma de adquisiciones, mantenimiento y calibración del laboratorio de calidad ambiental</t>
  </si>
  <si>
    <t>Número de participaciones en pruebas interlaboratorios realizadas</t>
  </si>
  <si>
    <r>
      <t xml:space="preserve">Porcentaje de actualización y reporte de la información </t>
    </r>
    <r>
      <rPr>
        <sz val="13"/>
        <color indexed="10"/>
        <rFont val="Arial Narrow"/>
        <family val="2"/>
      </rPr>
      <t>al SIAC</t>
    </r>
  </si>
  <si>
    <t>ACTIVIDADES PA</t>
  </si>
  <si>
    <t>Evaluar y Disminuir las emisiones atmosféricas y monitorear la calidad del agua en la Jurisdicción</t>
  </si>
  <si>
    <t>PGN</t>
  </si>
  <si>
    <t>TRC</t>
  </si>
  <si>
    <t>TUAS</t>
  </si>
  <si>
    <t>TERMICA</t>
  </si>
  <si>
    <t>HIDROSOGAMOSO</t>
  </si>
  <si>
    <t>GARAGOA</t>
  </si>
  <si>
    <t>EXCEDENTES FINANCIEROS</t>
  </si>
  <si>
    <t>Fortalecimiento Interno</t>
  </si>
  <si>
    <t xml:space="preserve">Redes de Monitoreo y Calidad Ambiental  </t>
  </si>
  <si>
    <t>Porcentaje de estaciones de monitoreo de calidad del aire  en operación</t>
  </si>
  <si>
    <t>LUZ DEYANIRA GONZALEZ CASTILLO</t>
  </si>
  <si>
    <t>Responsable Proceso Evaluación Misional</t>
  </si>
  <si>
    <t>B. - PROGRAMACION PLAN DE NECESIDADES  AÑO 2018</t>
  </si>
  <si>
    <t>C. - PROGRAMACION BIENES Y SERVICIOS  ALMACÉN AÑO  2018</t>
  </si>
  <si>
    <t>VALOR UNITARIO Incluido IVA $ 
2018</t>
  </si>
  <si>
    <t>Versión 0</t>
  </si>
  <si>
    <t>Contrato de Prestación de Servicios Profesionales</t>
  </si>
  <si>
    <t xml:space="preserve">Ingeniero Electronico </t>
  </si>
  <si>
    <t>Ingeniero de sistemas</t>
  </si>
  <si>
    <t>Contrato de Prestación de Servicios Profesionales como conductor para vehiculo</t>
  </si>
  <si>
    <t xml:space="preserve">Contrato de prestacion de servicios </t>
  </si>
  <si>
    <t xml:space="preserve">Tecnologa en Recursos Naturales Renovables </t>
  </si>
  <si>
    <t>Ingenieria Electronica</t>
  </si>
  <si>
    <t>1</t>
  </si>
  <si>
    <t>Contrato de prestacion de servicios profesionales</t>
  </si>
  <si>
    <t>Acreditacion IDEAM</t>
  </si>
  <si>
    <t>Und</t>
  </si>
  <si>
    <t>Servicio de internet para estaciones KOICA</t>
  </si>
  <si>
    <t>operación, mantenimiento y calibración de las estaciones de monitoreo de calidad del aire y meteorologicas</t>
  </si>
  <si>
    <t>Jurisdicción de Corpoboyacá</t>
  </si>
  <si>
    <t xml:space="preserve">Estaciónes en operación y con mantenimiento </t>
  </si>
  <si>
    <t>(Numero de estaciones en operación y con mantenimiento realizados/Numero de estaciones en operación y con mantenimiento  programados)*100</t>
  </si>
  <si>
    <t xml:space="preserve">Actualización y reporte de información al SIAC </t>
  </si>
  <si>
    <t xml:space="preserve">Porcentaje de actualización y reporte de información al SIAC Aire </t>
  </si>
  <si>
    <t xml:space="preserve">Porcentaje de actualización y reporte de información al SIAC Aire/ Porcentaje de Información </t>
  </si>
  <si>
    <t xml:space="preserve"> </t>
  </si>
  <si>
    <t>Seguimiento a la calidad del aire</t>
  </si>
  <si>
    <t>Informe de seguimiento a la calidad del aire.</t>
  </si>
  <si>
    <t xml:space="preserve">informes de seguimiento a la calidad del aire programado/informes de calidad del aire elaborados </t>
  </si>
  <si>
    <t>Planes de datos estaciones de monitoreo</t>
  </si>
  <si>
    <t>Formulación Plan Operativo, según Acuerdo 013 del 07/12/2017 por medio del cual se aprueba el Presupuesto de Ingresos y Gastos para la vigencia Fiscal del 1º. de enero al 31 de diciembre de 2018 de la Corporación Autónoma de Regional de Boyacá</t>
  </si>
  <si>
    <t>SOBRETASA</t>
  </si>
  <si>
    <t>VENTA DE BIENES Y SERVICIOS</t>
  </si>
  <si>
    <t>RENDIMIENTOS FINANCIEROS</t>
  </si>
  <si>
    <t>440 900 07 02 04</t>
  </si>
  <si>
    <t>Ingeniero quimico</t>
  </si>
  <si>
    <t>Servicio de Mantenimiento y Calibración de los equipos medidores de flujo DEFENDER 520 marca Mesalabs</t>
  </si>
  <si>
    <t>Arrendamiento Predios estaciones climáticas municipios de Mongui y Sativanorte y estacion movil Tunja- Pirgua.</t>
  </si>
  <si>
    <t>Suministro e instalación de estación meteorológica para la estación de calidad del aire denominada “Hospital”</t>
  </si>
  <si>
    <t>s</t>
  </si>
  <si>
    <t>Servicio de mantenimiento preventivo y correctivo de los equipos de aire acondicionado de las estaciones automáticas</t>
  </si>
  <si>
    <t>Consumobles para estaciones de monitoreo y calidad del aire</t>
  </si>
  <si>
    <t xml:space="preserve">Resolución 1729 Por medio del cual se efectúa un Traslado dentro del Presupuesto con recursos propios de la Corporación Autónoma Regional de Boyacá, CORPOBOYACÁ, vigencia Fiscal del año 2018 </t>
  </si>
  <si>
    <t>BERTHA CRUZ FORERO</t>
  </si>
  <si>
    <t xml:space="preserve">Subdirector Recursos Naturales </t>
  </si>
  <si>
    <t>Suministro de Repuestos y consumibles Marca ECOTECH de la estaciónes Móviles de Calidad del Aire</t>
  </si>
  <si>
    <t>Suministro de Repuestos y consumibles Marca Environnement de la estaciones de Calidad del Aire</t>
  </si>
  <si>
    <t>Suministro de recarga de mezclas de gases de referencia para los equipos del sistema de vigilancia de calidad del aire de CORPOBOYACA</t>
  </si>
  <si>
    <t>Adicion Contrato de Prestación de Servicios Profesionales como conductor para vehiculo</t>
  </si>
  <si>
    <t xml:space="preserve">Adicion Contrato de prestacion de servicios </t>
  </si>
  <si>
    <t>Adicion Contrato de Prestación de Servicios Profesionales</t>
  </si>
  <si>
    <t>Profesional categoria 6</t>
  </si>
  <si>
    <t>quimico</t>
  </si>
  <si>
    <t xml:space="preserve"> 1 </t>
  </si>
  <si>
    <t>Adición Contrato de Prestación de Servicios profesionales</t>
  </si>
  <si>
    <t xml:space="preserve">ingeniero industrial </t>
  </si>
  <si>
    <t>Saldo</t>
  </si>
  <si>
    <t>Adicion No. 2  Contrato de Prestación de Servicios Profesionales como conductor para vehiculo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</si>
</sst>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[$-240A]dddd\,\ dd&quot; de &quot;mmmm&quot; de &quot;yyyy"/>
    <numFmt numFmtId="197" formatCode="[$-240A]hh:mm:ss\ AM/PM"/>
    <numFmt numFmtId="198" formatCode="0.0"/>
    <numFmt numFmtId="199" formatCode="_(&quot;$&quot;\ * #,##0.0_);_(&quot;$&quot;\ * \(#,##0.0\);_(&quot;$&quot;\ * &quot;-&quot;??_);_(@_)"/>
    <numFmt numFmtId="200" formatCode="_(&quot;$&quot;\ * #,##0_);_(&quot;$&quot;\ * \(#,##0\);_(&quot;$&quot;\ 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3"/>
      <name val="Arial Narrow"/>
      <family val="2"/>
    </font>
    <font>
      <sz val="13"/>
      <color indexed="10"/>
      <name val="Arial Narrow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rgb="FF222222"/>
      <name val="Verdana"/>
      <family val="2"/>
    </font>
    <font>
      <sz val="11"/>
      <color rgb="FF222222"/>
      <name val="Verdana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61" applyNumberFormat="1" applyFont="1" applyFill="1" applyBorder="1" applyAlignment="1">
      <alignment horizontal="left" vertical="center"/>
    </xf>
    <xf numFmtId="189" fontId="0" fillId="0" borderId="0" xfId="67" applyNumberFormat="1" applyFont="1" applyAlignment="1">
      <alignment horizontal="center" vertical="center"/>
    </xf>
    <xf numFmtId="189" fontId="0" fillId="0" borderId="0" xfId="67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66" applyNumberFormat="1" applyAlignment="1">
      <alignment vertical="center"/>
    </xf>
    <xf numFmtId="188" fontId="0" fillId="0" borderId="0" xfId="66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5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5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5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65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69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7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24" borderId="12" xfId="0" applyFont="1" applyFill="1" applyBorder="1" applyAlignment="1">
      <alignment vertical="center"/>
    </xf>
    <xf numFmtId="0" fontId="46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7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67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189" fontId="0" fillId="24" borderId="10" xfId="67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5" xfId="67" applyNumberFormat="1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20" fillId="24" borderId="22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67" applyNumberFormat="1" applyFont="1" applyFill="1" applyBorder="1" applyAlignment="1">
      <alignment horizontal="center" vertical="center"/>
    </xf>
    <xf numFmtId="189" fontId="0" fillId="24" borderId="11" xfId="67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189" fontId="0" fillId="24" borderId="24" xfId="67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189" fontId="0" fillId="24" borderId="16" xfId="67" applyNumberFormat="1" applyFont="1" applyFill="1" applyBorder="1" applyAlignment="1">
      <alignment horizontal="center" vertical="center"/>
    </xf>
    <xf numFmtId="189" fontId="0" fillId="24" borderId="16" xfId="67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89" fontId="0" fillId="24" borderId="15" xfId="67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7" applyNumberFormat="1" applyFont="1" applyFill="1" applyAlignment="1">
      <alignment horizontal="center" vertical="center"/>
    </xf>
    <xf numFmtId="189" fontId="0" fillId="24" borderId="0" xfId="67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6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9" fontId="20" fillId="0" borderId="10" xfId="69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justify" vertical="center"/>
    </xf>
    <xf numFmtId="0" fontId="0" fillId="0" borderId="30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67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19" fillId="0" borderId="31" xfId="67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right" vertical="center"/>
    </xf>
    <xf numFmtId="49" fontId="19" fillId="0" borderId="34" xfId="67" applyNumberFormat="1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88" applyFont="1" applyBorder="1" applyAlignment="1">
      <alignment horizontal="center" vertical="center" wrapText="1"/>
    </xf>
    <xf numFmtId="9" fontId="27" fillId="4" borderId="10" xfId="88" applyFont="1" applyFill="1" applyBorder="1" applyAlignment="1">
      <alignment vertical="center"/>
    </xf>
    <xf numFmtId="9" fontId="47" fillId="24" borderId="10" xfId="88" applyFont="1" applyFill="1" applyBorder="1" applyAlignment="1" applyProtection="1">
      <alignment horizontal="center" vertical="center" wrapText="1"/>
      <protection locked="0"/>
    </xf>
    <xf numFmtId="189" fontId="32" fillId="24" borderId="10" xfId="69" applyNumberFormat="1" applyFont="1" applyFill="1" applyBorder="1" applyAlignment="1" applyProtection="1">
      <alignment horizontal="left" vertical="center" wrapText="1"/>
      <protection/>
    </xf>
    <xf numFmtId="0" fontId="48" fillId="24" borderId="10" xfId="0" applyFont="1" applyFill="1" applyBorder="1" applyAlignment="1" applyProtection="1">
      <alignment horizontal="left" vertical="center" wrapText="1"/>
      <protection/>
    </xf>
    <xf numFmtId="189" fontId="32" fillId="0" borderId="10" xfId="69" applyNumberFormat="1" applyFont="1" applyFill="1" applyBorder="1" applyAlignment="1" applyProtection="1">
      <alignment horizontal="left" vertical="center" wrapText="1"/>
      <protection/>
    </xf>
    <xf numFmtId="9" fontId="49" fillId="24" borderId="10" xfId="88" applyFont="1" applyFill="1" applyBorder="1" applyAlignment="1" applyProtection="1">
      <alignment horizontal="center" vertical="center"/>
      <protection locked="0"/>
    </xf>
    <xf numFmtId="9" fontId="49" fillId="24" borderId="10" xfId="0" applyNumberFormat="1" applyFont="1" applyFill="1" applyBorder="1" applyAlignment="1" applyProtection="1">
      <alignment horizontal="center" vertical="center"/>
      <protection locked="0"/>
    </xf>
    <xf numFmtId="9" fontId="49" fillId="24" borderId="10" xfId="88" applyFont="1" applyFill="1" applyBorder="1" applyAlignment="1" applyProtection="1">
      <alignment horizontal="center" vertical="center" wrapText="1"/>
      <protection locked="0"/>
    </xf>
    <xf numFmtId="192" fontId="49" fillId="24" borderId="10" xfId="7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50" fillId="0" borderId="32" xfId="0" applyFont="1" applyBorder="1" applyAlignment="1">
      <alignment horizontal="center" vertical="center" wrapText="1"/>
    </xf>
    <xf numFmtId="189" fontId="0" fillId="0" borderId="10" xfId="69" applyNumberFormat="1" applyFont="1" applyFill="1" applyBorder="1" applyAlignment="1" applyProtection="1">
      <alignment horizontal="center" vertical="center" wrapText="1"/>
      <protection locked="0"/>
    </xf>
    <xf numFmtId="189" fontId="0" fillId="0" borderId="10" xfId="69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8" fontId="0" fillId="24" borderId="10" xfId="7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3" fontId="20" fillId="24" borderId="10" xfId="0" applyNumberFormat="1" applyFont="1" applyFill="1" applyBorder="1" applyAlignment="1">
      <alignment horizontal="left" vertical="center"/>
    </xf>
    <xf numFmtId="189" fontId="0" fillId="0" borderId="0" xfId="0" applyNumberFormat="1" applyAlignment="1">
      <alignment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89" fontId="0" fillId="0" borderId="10" xfId="67" applyNumberFormat="1" applyFont="1" applyFill="1" applyBorder="1" applyAlignment="1">
      <alignment horizontal="center" vertical="center"/>
    </xf>
    <xf numFmtId="189" fontId="0" fillId="0" borderId="10" xfId="67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86" applyFont="1" applyFill="1" applyBorder="1" applyAlignment="1">
      <alignment vertical="center" wrapText="1"/>
      <protection/>
    </xf>
    <xf numFmtId="49" fontId="0" fillId="0" borderId="10" xfId="67" applyNumberFormat="1" applyFont="1" applyFill="1" applyBorder="1" applyAlignment="1">
      <alignment horizontal="right" vertical="center"/>
    </xf>
    <xf numFmtId="0" fontId="0" fillId="0" borderId="10" xfId="86" applyFill="1" applyBorder="1" applyAlignment="1">
      <alignment horizontal="center" vertical="center"/>
      <protection/>
    </xf>
    <xf numFmtId="189" fontId="21" fillId="24" borderId="0" xfId="67" applyNumberFormat="1" applyFont="1" applyFill="1" applyBorder="1" applyAlignment="1">
      <alignment horizontal="center" vertical="center" wrapText="1"/>
    </xf>
    <xf numFmtId="189" fontId="21" fillId="24" borderId="36" xfId="67" applyNumberFormat="1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vertical="center"/>
    </xf>
    <xf numFmtId="168" fontId="0" fillId="0" borderId="10" xfId="71" applyFont="1" applyFill="1" applyBorder="1" applyAlignment="1">
      <alignment horizontal="center" vertical="center"/>
    </xf>
    <xf numFmtId="49" fontId="0" fillId="0" borderId="10" xfId="67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3" fontId="22" fillId="0" borderId="10" xfId="0" applyNumberFormat="1" applyFont="1" applyFill="1" applyBorder="1" applyAlignment="1">
      <alignment horizontal="justify" vertical="center" wrapText="1"/>
    </xf>
    <xf numFmtId="188" fontId="22" fillId="0" borderId="10" xfId="65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32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88" fontId="22" fillId="0" borderId="10" xfId="65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9" fontId="0" fillId="24" borderId="10" xfId="67" applyNumberFormat="1" applyFont="1" applyFill="1" applyBorder="1" applyAlignment="1">
      <alignment horizontal="center" vertical="center"/>
    </xf>
    <xf numFmtId="0" fontId="24" fillId="0" borderId="10" xfId="86" applyFont="1" applyBorder="1" applyAlignment="1">
      <alignment horizontal="center" vertical="center" wrapText="1"/>
      <protection/>
    </xf>
    <xf numFmtId="0" fontId="19" fillId="0" borderId="0" xfId="86" applyFont="1" applyAlignment="1">
      <alignment vertical="center"/>
      <protection/>
    </xf>
    <xf numFmtId="0" fontId="0" fillId="0" borderId="0" xfId="86" applyAlignment="1">
      <alignment vertical="center"/>
      <protection/>
    </xf>
    <xf numFmtId="0" fontId="0" fillId="0" borderId="10" xfId="86" applyFont="1" applyBorder="1" applyAlignment="1">
      <alignment horizontal="center" vertical="center" wrapText="1"/>
      <protection/>
    </xf>
    <xf numFmtId="0" fontId="25" fillId="0" borderId="10" xfId="86" applyFont="1" applyBorder="1" applyAlignment="1">
      <alignment horizontal="center" vertical="center" wrapText="1"/>
      <protection/>
    </xf>
    <xf numFmtId="0" fontId="20" fillId="0" borderId="10" xfId="86" applyFont="1" applyBorder="1" applyAlignment="1">
      <alignment horizontal="center" vertical="center" wrapText="1"/>
      <protection/>
    </xf>
    <xf numFmtId="0" fontId="48" fillId="26" borderId="10" xfId="86" applyFont="1" applyFill="1" applyBorder="1" applyAlignment="1" applyProtection="1">
      <alignment horizontal="left" vertical="center" wrapText="1"/>
      <protection/>
    </xf>
    <xf numFmtId="9" fontId="49" fillId="26" borderId="10" xfId="86" applyNumberFormat="1" applyFont="1" applyFill="1" applyBorder="1" applyAlignment="1" applyProtection="1">
      <alignment horizontal="center" vertical="center"/>
      <protection locked="0"/>
    </xf>
    <xf numFmtId="0" fontId="0" fillId="26" borderId="10" xfId="86" applyFont="1" applyFill="1" applyBorder="1" applyAlignment="1">
      <alignment horizontal="center" vertical="center" wrapText="1"/>
      <protection/>
    </xf>
    <xf numFmtId="0" fontId="47" fillId="24" borderId="10" xfId="86" applyFont="1" applyFill="1" applyBorder="1" applyAlignment="1" applyProtection="1">
      <alignment horizontal="center" vertical="center" wrapText="1"/>
      <protection locked="0"/>
    </xf>
    <xf numFmtId="0" fontId="49" fillId="24" borderId="10" xfId="86" applyFont="1" applyFill="1" applyBorder="1" applyAlignment="1" applyProtection="1">
      <alignment horizontal="center" vertical="center"/>
      <protection locked="0"/>
    </xf>
    <xf numFmtId="192" fontId="49" fillId="24" borderId="10" xfId="76" applyNumberFormat="1" applyFont="1" applyFill="1" applyBorder="1" applyAlignment="1" applyProtection="1">
      <alignment horizontal="center" vertical="center"/>
      <protection/>
    </xf>
    <xf numFmtId="0" fontId="0" fillId="0" borderId="10" xfId="86" applyFont="1" applyBorder="1" applyAlignment="1">
      <alignment vertical="center" wrapText="1"/>
      <protection/>
    </xf>
    <xf numFmtId="192" fontId="0" fillId="0" borderId="10" xfId="86" applyNumberFormat="1" applyFont="1" applyBorder="1" applyAlignment="1">
      <alignment vertical="center"/>
      <protection/>
    </xf>
    <xf numFmtId="0" fontId="48" fillId="24" borderId="10" xfId="86" applyFont="1" applyFill="1" applyBorder="1" applyAlignment="1" applyProtection="1">
      <alignment horizontal="left" vertical="center" wrapText="1"/>
      <protection/>
    </xf>
    <xf numFmtId="9" fontId="49" fillId="24" borderId="10" xfId="86" applyNumberFormat="1" applyFont="1" applyFill="1" applyBorder="1" applyAlignment="1" applyProtection="1">
      <alignment horizontal="center" vertical="center"/>
      <protection locked="0"/>
    </xf>
    <xf numFmtId="192" fontId="49" fillId="0" borderId="10" xfId="76" applyNumberFormat="1" applyFont="1" applyFill="1" applyBorder="1" applyAlignment="1" applyProtection="1">
      <alignment horizontal="center" vertical="center"/>
      <protection/>
    </xf>
    <xf numFmtId="0" fontId="48" fillId="0" borderId="10" xfId="86" applyFont="1" applyFill="1" applyBorder="1" applyAlignment="1" applyProtection="1">
      <alignment horizontal="left" vertical="center" wrapText="1"/>
      <protection/>
    </xf>
    <xf numFmtId="0" fontId="32" fillId="24" borderId="10" xfId="86" applyFont="1" applyFill="1" applyBorder="1" applyAlignment="1" applyProtection="1">
      <alignment horizontal="left" vertical="center" wrapText="1"/>
      <protection/>
    </xf>
    <xf numFmtId="0" fontId="49" fillId="24" borderId="10" xfId="86" applyFont="1" applyFill="1" applyBorder="1" applyAlignment="1" applyProtection="1">
      <alignment horizontal="center" vertical="center" wrapText="1"/>
      <protection locked="0"/>
    </xf>
    <xf numFmtId="9" fontId="47" fillId="24" borderId="10" xfId="86" applyNumberFormat="1" applyFont="1" applyFill="1" applyBorder="1" applyAlignment="1" applyProtection="1">
      <alignment horizontal="center" vertical="center" wrapText="1"/>
      <protection locked="0"/>
    </xf>
    <xf numFmtId="0" fontId="27" fillId="4" borderId="10" xfId="86" applyFont="1" applyFill="1" applyBorder="1" applyAlignment="1">
      <alignment horizontal="left" vertical="center"/>
      <protection/>
    </xf>
    <xf numFmtId="0" fontId="27" fillId="4" borderId="10" xfId="86" applyFont="1" applyFill="1" applyBorder="1" applyAlignment="1">
      <alignment vertical="center"/>
      <protection/>
    </xf>
    <xf numFmtId="192" fontId="27" fillId="4" borderId="10" xfId="86" applyNumberFormat="1" applyFont="1" applyFill="1" applyBorder="1" applyAlignment="1">
      <alignment vertical="center"/>
      <protection/>
    </xf>
    <xf numFmtId="0" fontId="27" fillId="0" borderId="0" xfId="86" applyFont="1" applyAlignment="1">
      <alignment vertical="center"/>
      <protection/>
    </xf>
    <xf numFmtId="0" fontId="0" fillId="0" borderId="0" xfId="86" applyBorder="1" applyAlignment="1">
      <alignment vertical="center"/>
      <protection/>
    </xf>
    <xf numFmtId="0" fontId="0" fillId="0" borderId="0" xfId="86" applyFill="1" applyAlignment="1">
      <alignment vertical="center"/>
      <protection/>
    </xf>
    <xf numFmtId="9" fontId="0" fillId="0" borderId="0" xfId="86" applyNumberFormat="1" applyAlignment="1">
      <alignment vertical="center"/>
      <protection/>
    </xf>
    <xf numFmtId="0" fontId="0" fillId="24" borderId="10" xfId="86" applyFont="1" applyFill="1" applyBorder="1" applyAlignment="1">
      <alignment vertical="center" wrapText="1"/>
      <protection/>
    </xf>
    <xf numFmtId="0" fontId="0" fillId="24" borderId="10" xfId="86" applyFont="1" applyFill="1" applyBorder="1" applyAlignment="1">
      <alignment horizontal="center" vertical="center" wrapText="1"/>
      <protection/>
    </xf>
    <xf numFmtId="192" fontId="49" fillId="24" borderId="10" xfId="76" applyNumberFormat="1" applyFont="1" applyFill="1" applyBorder="1" applyAlignment="1" applyProtection="1">
      <alignment vertical="center"/>
      <protection/>
    </xf>
    <xf numFmtId="195" fontId="49" fillId="24" borderId="10" xfId="86" applyNumberFormat="1" applyFont="1" applyFill="1" applyBorder="1" applyAlignment="1" applyProtection="1">
      <alignment vertical="center"/>
      <protection/>
    </xf>
    <xf numFmtId="192" fontId="0" fillId="24" borderId="10" xfId="86" applyNumberFormat="1" applyFont="1" applyFill="1" applyBorder="1" applyAlignment="1">
      <alignment vertical="center"/>
      <protection/>
    </xf>
    <xf numFmtId="9" fontId="47" fillId="26" borderId="10" xfId="88" applyFont="1" applyFill="1" applyBorder="1" applyAlignment="1" applyProtection="1">
      <alignment horizontal="center" vertical="center" wrapText="1"/>
      <protection locked="0"/>
    </xf>
    <xf numFmtId="9" fontId="49" fillId="26" borderId="10" xfId="88" applyFont="1" applyFill="1" applyBorder="1" applyAlignment="1" applyProtection="1">
      <alignment horizontal="center" vertical="center"/>
      <protection locked="0"/>
    </xf>
    <xf numFmtId="192" fontId="49" fillId="26" borderId="10" xfId="76" applyNumberFormat="1" applyFont="1" applyFill="1" applyBorder="1" applyAlignment="1" applyProtection="1">
      <alignment horizontal="center" vertical="center"/>
      <protection/>
    </xf>
    <xf numFmtId="9" fontId="47" fillId="26" borderId="10" xfId="86" applyNumberFormat="1" applyFont="1" applyFill="1" applyBorder="1" applyAlignment="1" applyProtection="1">
      <alignment horizontal="center" vertical="center"/>
      <protection locked="0"/>
    </xf>
    <xf numFmtId="189" fontId="32" fillId="26" borderId="10" xfId="69" applyNumberFormat="1" applyFont="1" applyFill="1" applyBorder="1" applyAlignment="1" applyProtection="1">
      <alignment horizontal="left" vertical="center" wrapText="1"/>
      <protection/>
    </xf>
    <xf numFmtId="0" fontId="51" fillId="24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200" fontId="0" fillId="0" borderId="10" xfId="70" applyNumberFormat="1" applyFont="1" applyFill="1" applyBorder="1" applyAlignment="1">
      <alignment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26" fillId="26" borderId="10" xfId="0" applyFont="1" applyFill="1" applyBorder="1" applyAlignment="1">
      <alignment horizontal="center" vertical="center" wrapText="1"/>
    </xf>
    <xf numFmtId="189" fontId="0" fillId="24" borderId="10" xfId="67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168" fontId="0" fillId="24" borderId="10" xfId="73" applyFont="1" applyFill="1" applyBorder="1" applyAlignment="1">
      <alignment horizontal="center" vertical="center"/>
    </xf>
    <xf numFmtId="189" fontId="0" fillId="27" borderId="10" xfId="67" applyNumberFormat="1" applyFont="1" applyFill="1" applyBorder="1" applyAlignment="1">
      <alignment vertical="center"/>
    </xf>
    <xf numFmtId="188" fontId="0" fillId="0" borderId="10" xfId="64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171" fontId="22" fillId="0" borderId="10" xfId="59" applyFont="1" applyFill="1" applyBorder="1" applyAlignment="1">
      <alignment vertical="center"/>
    </xf>
    <xf numFmtId="3" fontId="53" fillId="0" borderId="0" xfId="0" applyNumberFormat="1" applyFont="1" applyAlignment="1">
      <alignment/>
    </xf>
    <xf numFmtId="189" fontId="0" fillId="0" borderId="10" xfId="68" applyNumberFormat="1" applyFont="1" applyFill="1" applyBorder="1" applyAlignment="1">
      <alignment horizontal="center" vertical="center"/>
    </xf>
    <xf numFmtId="189" fontId="0" fillId="0" borderId="10" xfId="68" applyNumberFormat="1" applyFont="1" applyFill="1" applyBorder="1" applyAlignment="1">
      <alignment vertical="center"/>
    </xf>
    <xf numFmtId="189" fontId="0" fillId="27" borderId="10" xfId="68" applyNumberFormat="1" applyFont="1" applyFill="1" applyBorder="1" applyAlignment="1">
      <alignment vertical="center"/>
    </xf>
    <xf numFmtId="189" fontId="0" fillId="0" borderId="36" xfId="67" applyNumberFormat="1" applyFont="1" applyFill="1" applyBorder="1" applyAlignment="1">
      <alignment horizontal="center" vertical="center"/>
    </xf>
    <xf numFmtId="49" fontId="0" fillId="0" borderId="36" xfId="67" applyNumberFormat="1" applyFont="1" applyFill="1" applyBorder="1" applyAlignment="1">
      <alignment horizontal="center" vertical="center"/>
    </xf>
    <xf numFmtId="200" fontId="0" fillId="0" borderId="37" xfId="70" applyNumberFormat="1" applyFont="1" applyFill="1" applyBorder="1" applyAlignment="1">
      <alignment vertical="center"/>
    </xf>
    <xf numFmtId="0" fontId="19" fillId="26" borderId="11" xfId="0" applyFont="1" applyFill="1" applyBorder="1" applyAlignment="1">
      <alignment vertical="center"/>
    </xf>
    <xf numFmtId="0" fontId="0" fillId="24" borderId="29" xfId="0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28" fillId="0" borderId="29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51" fillId="24" borderId="10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14" fontId="23" fillId="0" borderId="29" xfId="0" applyNumberFormat="1" applyFont="1" applyBorder="1" applyAlignment="1">
      <alignment horizontal="center" vertical="center"/>
    </xf>
    <xf numFmtId="49" fontId="19" fillId="0" borderId="0" xfId="67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 wrapText="1"/>
    </xf>
    <xf numFmtId="0" fontId="20" fillId="16" borderId="29" xfId="0" applyFont="1" applyFill="1" applyBorder="1" applyAlignment="1">
      <alignment horizontal="left" vertical="center" wrapText="1"/>
    </xf>
    <xf numFmtId="0" fontId="20" fillId="16" borderId="42" xfId="0" applyFont="1" applyFill="1" applyBorder="1" applyAlignment="1">
      <alignment horizontal="left" vertical="center" wrapText="1"/>
    </xf>
    <xf numFmtId="0" fontId="20" fillId="16" borderId="4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49" fontId="19" fillId="0" borderId="11" xfId="67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189" fontId="20" fillId="0" borderId="29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4" fontId="23" fillId="0" borderId="43" xfId="0" applyNumberFormat="1" applyFont="1" applyBorder="1" applyAlignment="1">
      <alignment horizontal="center" vertical="center"/>
    </xf>
    <xf numFmtId="0" fontId="20" fillId="16" borderId="32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7" fillId="24" borderId="44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27" fillId="24" borderId="43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189" fontId="20" fillId="24" borderId="24" xfId="67" applyNumberFormat="1" applyFont="1" applyFill="1" applyBorder="1" applyAlignment="1">
      <alignment horizontal="center" vertical="center" wrapText="1"/>
    </xf>
    <xf numFmtId="189" fontId="20" fillId="24" borderId="32" xfId="67" applyNumberFormat="1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left" vertical="center"/>
    </xf>
    <xf numFmtId="0" fontId="0" fillId="24" borderId="43" xfId="0" applyFill="1" applyBorder="1" applyAlignment="1">
      <alignment horizontal="left" vertical="center"/>
    </xf>
    <xf numFmtId="0" fontId="0" fillId="24" borderId="44" xfId="0" applyFill="1" applyBorder="1" applyAlignment="1">
      <alignment horizontal="left" vertical="center"/>
    </xf>
    <xf numFmtId="0" fontId="0" fillId="24" borderId="44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189" fontId="20" fillId="24" borderId="24" xfId="67" applyNumberFormat="1" applyFont="1" applyFill="1" applyBorder="1" applyAlignment="1">
      <alignment horizontal="center" vertical="center"/>
    </xf>
    <xf numFmtId="189" fontId="20" fillId="24" borderId="32" xfId="67" applyNumberFormat="1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189" fontId="20" fillId="24" borderId="10" xfId="67" applyNumberFormat="1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 wrapText="1"/>
    </xf>
    <xf numFmtId="0" fontId="54" fillId="24" borderId="52" xfId="0" applyFont="1" applyFill="1" applyBorder="1" applyAlignment="1">
      <alignment horizontal="left" vertical="center"/>
    </xf>
    <xf numFmtId="0" fontId="54" fillId="24" borderId="46" xfId="0" applyFont="1" applyFill="1" applyBorder="1" applyAlignment="1">
      <alignment horizontal="left" vertical="center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14" fontId="25" fillId="24" borderId="18" xfId="0" applyNumberFormat="1" applyFont="1" applyFill="1" applyBorder="1" applyAlignment="1">
      <alignment horizontal="center" vertical="center" wrapText="1"/>
    </xf>
    <xf numFmtId="14" fontId="25" fillId="24" borderId="19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189" fontId="20" fillId="24" borderId="61" xfId="67" applyNumberFormat="1" applyFont="1" applyFill="1" applyBorder="1" applyAlignment="1">
      <alignment horizontal="center" vertical="center" wrapText="1"/>
    </xf>
    <xf numFmtId="0" fontId="19" fillId="24" borderId="53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0" fontId="20" fillId="24" borderId="62" xfId="0" applyFont="1" applyFill="1" applyBorder="1" applyAlignment="1">
      <alignment horizontal="left" vertical="center"/>
    </xf>
    <xf numFmtId="0" fontId="0" fillId="24" borderId="29" xfId="0" applyFont="1" applyFill="1" applyBorder="1" applyAlignment="1">
      <alignment vertical="center" wrapText="1"/>
    </xf>
    <xf numFmtId="0" fontId="0" fillId="24" borderId="43" xfId="0" applyFont="1" applyFill="1" applyBorder="1" applyAlignment="1">
      <alignment vertical="center" wrapText="1"/>
    </xf>
    <xf numFmtId="189" fontId="21" fillId="24" borderId="61" xfId="67" applyNumberFormat="1" applyFont="1" applyFill="1" applyBorder="1" applyAlignment="1">
      <alignment horizontal="center" vertical="center" wrapText="1"/>
    </xf>
    <xf numFmtId="189" fontId="21" fillId="24" borderId="32" xfId="67" applyNumberFormat="1" applyFont="1" applyFill="1" applyBorder="1" applyAlignment="1">
      <alignment horizontal="center" vertical="center" wrapText="1"/>
    </xf>
    <xf numFmtId="189" fontId="21" fillId="24" borderId="10" xfId="67" applyNumberFormat="1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right" vertical="center"/>
    </xf>
    <xf numFmtId="0" fontId="0" fillId="24" borderId="4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justify" vertical="center" wrapText="1"/>
    </xf>
    <xf numFmtId="0" fontId="27" fillId="0" borderId="43" xfId="0" applyFont="1" applyFill="1" applyBorder="1" applyAlignment="1">
      <alignment horizontal="justify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right" vertical="center"/>
    </xf>
    <xf numFmtId="0" fontId="27" fillId="0" borderId="42" xfId="0" applyFont="1" applyFill="1" applyBorder="1" applyAlignment="1">
      <alignment horizontal="right" vertical="center"/>
    </xf>
    <xf numFmtId="0" fontId="27" fillId="0" borderId="43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92" fontId="27" fillId="4" borderId="29" xfId="88" applyNumberFormat="1" applyFont="1" applyFill="1" applyBorder="1" applyAlignment="1">
      <alignment horizontal="center" vertical="center"/>
    </xf>
    <xf numFmtId="9" fontId="27" fillId="4" borderId="43" xfId="88" applyFont="1" applyFill="1" applyBorder="1" applyAlignment="1">
      <alignment horizontal="center" vertical="center"/>
    </xf>
    <xf numFmtId="0" fontId="0" fillId="0" borderId="24" xfId="86" applyFont="1" applyBorder="1" applyAlignment="1">
      <alignment horizontal="center" vertical="center" wrapText="1"/>
      <protection/>
    </xf>
    <xf numFmtId="0" fontId="0" fillId="0" borderId="32" xfId="86" applyFont="1" applyBorder="1" applyAlignment="1">
      <alignment horizontal="center" vertical="center" wrapText="1"/>
      <protection/>
    </xf>
    <xf numFmtId="0" fontId="51" fillId="24" borderId="29" xfId="86" applyFont="1" applyFill="1" applyBorder="1" applyAlignment="1" applyProtection="1">
      <alignment horizontal="center" vertical="center" wrapText="1"/>
      <protection/>
    </xf>
    <xf numFmtId="0" fontId="51" fillId="24" borderId="42" xfId="86" applyFont="1" applyFill="1" applyBorder="1" applyAlignment="1" applyProtection="1">
      <alignment horizontal="center" vertical="center" wrapText="1"/>
      <protection/>
    </xf>
    <xf numFmtId="0" fontId="51" fillId="24" borderId="43" xfId="86" applyFont="1" applyFill="1" applyBorder="1" applyAlignment="1" applyProtection="1">
      <alignment horizontal="center" vertical="center" wrapText="1"/>
      <protection/>
    </xf>
    <xf numFmtId="9" fontId="20" fillId="0" borderId="10" xfId="88" applyFont="1" applyBorder="1" applyAlignment="1">
      <alignment horizontal="center" vertical="center" wrapText="1"/>
    </xf>
    <xf numFmtId="192" fontId="0" fillId="0" borderId="10" xfId="86" applyNumberFormat="1" applyFont="1" applyBorder="1" applyAlignment="1">
      <alignment horizontal="center" vertical="center"/>
      <protection/>
    </xf>
    <xf numFmtId="0" fontId="0" fillId="0" borderId="10" xfId="86" applyFont="1" applyBorder="1" applyAlignment="1">
      <alignment horizontal="center" vertical="center"/>
      <protection/>
    </xf>
    <xf numFmtId="1" fontId="20" fillId="0" borderId="29" xfId="88" applyNumberFormat="1" applyFont="1" applyBorder="1" applyAlignment="1">
      <alignment horizontal="center" vertical="center" wrapText="1"/>
    </xf>
    <xf numFmtId="1" fontId="20" fillId="0" borderId="43" xfId="88" applyNumberFormat="1" applyFont="1" applyBorder="1" applyAlignment="1">
      <alignment horizontal="center" vertical="center" wrapText="1"/>
    </xf>
    <xf numFmtId="0" fontId="0" fillId="0" borderId="38" xfId="86" applyFont="1" applyBorder="1" applyAlignment="1">
      <alignment horizontal="center" vertical="center" wrapText="1"/>
      <protection/>
    </xf>
    <xf numFmtId="1" fontId="47" fillId="0" borderId="29" xfId="88" applyNumberFormat="1" applyFont="1" applyFill="1" applyBorder="1" applyAlignment="1" applyProtection="1">
      <alignment horizontal="center" vertical="center" wrapText="1"/>
      <protection locked="0"/>
    </xf>
    <xf numFmtId="1" fontId="47" fillId="0" borderId="43" xfId="88" applyNumberFormat="1" applyFont="1" applyFill="1" applyBorder="1" applyAlignment="1" applyProtection="1">
      <alignment horizontal="center" vertical="center" wrapText="1"/>
      <protection locked="0"/>
    </xf>
    <xf numFmtId="192" fontId="0" fillId="0" borderId="24" xfId="86" applyNumberFormat="1" applyFont="1" applyBorder="1" applyAlignment="1">
      <alignment horizontal="center" vertical="center"/>
      <protection/>
    </xf>
    <xf numFmtId="192" fontId="0" fillId="0" borderId="38" xfId="86" applyNumberFormat="1" applyFont="1" applyBorder="1" applyAlignment="1">
      <alignment horizontal="center" vertical="center"/>
      <protection/>
    </xf>
    <xf numFmtId="192" fontId="0" fillId="0" borderId="32" xfId="86" applyNumberFormat="1" applyFont="1" applyBorder="1" applyAlignment="1">
      <alignment horizontal="center" vertical="center"/>
      <protection/>
    </xf>
    <xf numFmtId="189" fontId="51" fillId="0" borderId="29" xfId="69" applyNumberFormat="1" applyFont="1" applyFill="1" applyBorder="1" applyAlignment="1" applyProtection="1">
      <alignment horizontal="center" vertical="center" wrapText="1"/>
      <protection/>
    </xf>
    <xf numFmtId="189" fontId="51" fillId="0" borderId="42" xfId="69" applyNumberFormat="1" applyFont="1" applyFill="1" applyBorder="1" applyAlignment="1" applyProtection="1">
      <alignment horizontal="center" vertical="center" wrapText="1"/>
      <protection/>
    </xf>
    <xf numFmtId="189" fontId="51" fillId="0" borderId="43" xfId="69" applyNumberFormat="1" applyFont="1" applyFill="1" applyBorder="1" applyAlignment="1" applyProtection="1">
      <alignment horizontal="center" vertical="center" wrapText="1"/>
      <protection/>
    </xf>
    <xf numFmtId="0" fontId="0" fillId="26" borderId="24" xfId="86" applyFont="1" applyFill="1" applyBorder="1" applyAlignment="1">
      <alignment horizontal="center" vertical="center" wrapText="1"/>
      <protection/>
    </xf>
    <xf numFmtId="0" fontId="0" fillId="26" borderId="38" xfId="86" applyFont="1" applyFill="1" applyBorder="1" applyAlignment="1">
      <alignment horizontal="center" vertical="center" wrapText="1"/>
      <protection/>
    </xf>
    <xf numFmtId="0" fontId="0" fillId="26" borderId="32" xfId="86" applyFont="1" applyFill="1" applyBorder="1" applyAlignment="1">
      <alignment horizontal="center" vertical="center" wrapText="1"/>
      <protection/>
    </xf>
    <xf numFmtId="0" fontId="51" fillId="26" borderId="29" xfId="86" applyFont="1" applyFill="1" applyBorder="1" applyAlignment="1" applyProtection="1">
      <alignment horizontal="center" vertical="center" wrapText="1"/>
      <protection/>
    </xf>
    <xf numFmtId="0" fontId="51" fillId="26" borderId="42" xfId="86" applyFont="1" applyFill="1" applyBorder="1" applyAlignment="1" applyProtection="1">
      <alignment horizontal="center" vertical="center" wrapText="1"/>
      <protection/>
    </xf>
    <xf numFmtId="0" fontId="51" fillId="26" borderId="43" xfId="86" applyFont="1" applyFill="1" applyBorder="1" applyAlignment="1" applyProtection="1">
      <alignment horizontal="center" vertical="center" wrapText="1"/>
      <protection/>
    </xf>
    <xf numFmtId="9" fontId="20" fillId="26" borderId="10" xfId="88" applyFont="1" applyFill="1" applyBorder="1" applyAlignment="1">
      <alignment horizontal="center" vertical="center" wrapText="1"/>
    </xf>
    <xf numFmtId="192" fontId="0" fillId="26" borderId="24" xfId="86" applyNumberFormat="1" applyFont="1" applyFill="1" applyBorder="1" applyAlignment="1">
      <alignment horizontal="center" vertical="center"/>
      <protection/>
    </xf>
    <xf numFmtId="192" fontId="0" fillId="26" borderId="38" xfId="86" applyNumberFormat="1" applyFont="1" applyFill="1" applyBorder="1" applyAlignment="1">
      <alignment horizontal="center" vertical="center"/>
      <protection/>
    </xf>
    <xf numFmtId="192" fontId="0" fillId="26" borderId="32" xfId="86" applyNumberFormat="1" applyFont="1" applyFill="1" applyBorder="1" applyAlignment="1">
      <alignment horizontal="center" vertical="center"/>
      <protection/>
    </xf>
    <xf numFmtId="189" fontId="51" fillId="24" borderId="29" xfId="69" applyNumberFormat="1" applyFont="1" applyFill="1" applyBorder="1" applyAlignment="1" applyProtection="1">
      <alignment horizontal="center" vertical="center" wrapText="1"/>
      <protection/>
    </xf>
    <xf numFmtId="189" fontId="51" fillId="24" borderId="42" xfId="69" applyNumberFormat="1" applyFont="1" applyFill="1" applyBorder="1" applyAlignment="1" applyProtection="1">
      <alignment horizontal="center" vertical="center" wrapText="1"/>
      <protection/>
    </xf>
    <xf numFmtId="189" fontId="51" fillId="24" borderId="43" xfId="69" applyNumberFormat="1" applyFont="1" applyFill="1" applyBorder="1" applyAlignment="1" applyProtection="1">
      <alignment horizontal="center" vertical="center" wrapText="1"/>
      <protection/>
    </xf>
    <xf numFmtId="9" fontId="47" fillId="24" borderId="29" xfId="88" applyFont="1" applyFill="1" applyBorder="1" applyAlignment="1" applyProtection="1">
      <alignment horizontal="center" vertical="center" wrapText="1"/>
      <protection locked="0"/>
    </xf>
    <xf numFmtId="9" fontId="47" fillId="24" borderId="43" xfId="88" applyFont="1" applyFill="1" applyBorder="1" applyAlignment="1" applyProtection="1">
      <alignment horizontal="center" vertical="center" wrapText="1"/>
      <protection locked="0"/>
    </xf>
    <xf numFmtId="0" fontId="51" fillId="0" borderId="39" xfId="69" applyNumberFormat="1" applyFont="1" applyFill="1" applyBorder="1" applyAlignment="1" applyProtection="1">
      <alignment horizontal="center" vertical="center" wrapText="1"/>
      <protection/>
    </xf>
    <xf numFmtId="0" fontId="51" fillId="0" borderId="36" xfId="69" applyNumberFormat="1" applyFont="1" applyFill="1" applyBorder="1" applyAlignment="1" applyProtection="1">
      <alignment horizontal="center" vertical="center" wrapText="1"/>
      <protection/>
    </xf>
    <xf numFmtId="0" fontId="51" fillId="0" borderId="37" xfId="69" applyNumberFormat="1" applyFont="1" applyFill="1" applyBorder="1" applyAlignment="1" applyProtection="1">
      <alignment horizontal="center" vertical="center" wrapText="1"/>
      <protection/>
    </xf>
    <xf numFmtId="0" fontId="51" fillId="0" borderId="33" xfId="69" applyNumberFormat="1" applyFont="1" applyFill="1" applyBorder="1" applyAlignment="1" applyProtection="1">
      <alignment horizontal="center" vertical="center" wrapText="1"/>
      <protection/>
    </xf>
    <xf numFmtId="0" fontId="51" fillId="0" borderId="11" xfId="69" applyNumberFormat="1" applyFont="1" applyFill="1" applyBorder="1" applyAlignment="1" applyProtection="1">
      <alignment horizontal="center" vertical="center" wrapText="1"/>
      <protection/>
    </xf>
    <xf numFmtId="0" fontId="51" fillId="0" borderId="34" xfId="69" applyNumberFormat="1" applyFont="1" applyFill="1" applyBorder="1" applyAlignment="1" applyProtection="1">
      <alignment horizontal="center" vertical="center" wrapText="1"/>
      <protection/>
    </xf>
    <xf numFmtId="0" fontId="20" fillId="0" borderId="10" xfId="86" applyFont="1" applyBorder="1" applyAlignment="1">
      <alignment horizontal="center" vertical="center" wrapText="1"/>
      <protection/>
    </xf>
    <xf numFmtId="0" fontId="20" fillId="0" borderId="10" xfId="86" applyFont="1" applyFill="1" applyBorder="1" applyAlignment="1">
      <alignment horizontal="center" vertical="center" wrapText="1"/>
      <protection/>
    </xf>
    <xf numFmtId="0" fontId="20" fillId="0" borderId="10" xfId="86" applyFont="1" applyBorder="1" applyAlignment="1">
      <alignment horizontal="left" vertical="center"/>
      <protection/>
    </xf>
    <xf numFmtId="0" fontId="24" fillId="0" borderId="10" xfId="86" applyFont="1" applyBorder="1" applyAlignment="1">
      <alignment horizontal="left" vertical="center" wrapText="1"/>
      <protection/>
    </xf>
    <xf numFmtId="0" fontId="0" fillId="0" borderId="10" xfId="86" applyFont="1" applyBorder="1" applyAlignment="1">
      <alignment horizontal="left" vertical="center"/>
      <protection/>
    </xf>
    <xf numFmtId="0" fontId="0" fillId="24" borderId="10" xfId="86" applyFont="1" applyFill="1" applyBorder="1" applyAlignment="1">
      <alignment horizontal="left" vertical="center" wrapText="1"/>
      <protection/>
    </xf>
    <xf numFmtId="0" fontId="18" fillId="0" borderId="10" xfId="86" applyFont="1" applyBorder="1" applyAlignment="1">
      <alignment horizontal="center" vertical="center" wrapText="1"/>
      <protection/>
    </xf>
    <xf numFmtId="0" fontId="18" fillId="0" borderId="10" xfId="86" applyFont="1" applyBorder="1" applyAlignment="1">
      <alignment horizontal="left" vertical="center" wrapText="1"/>
      <protection/>
    </xf>
    <xf numFmtId="0" fontId="0" fillId="0" borderId="10" xfId="86" applyBorder="1" applyAlignment="1">
      <alignment horizontal="center" vertical="center"/>
      <protection/>
    </xf>
    <xf numFmtId="0" fontId="24" fillId="0" borderId="10" xfId="86" applyFont="1" applyBorder="1" applyAlignment="1">
      <alignment horizontal="center" vertical="center" wrapText="1"/>
      <protection/>
    </xf>
    <xf numFmtId="0" fontId="19" fillId="0" borderId="10" xfId="86" applyFont="1" applyBorder="1" applyAlignment="1">
      <alignment horizontal="center" vertical="center" wrapText="1"/>
      <protection/>
    </xf>
    <xf numFmtId="0" fontId="0" fillId="0" borderId="10" xfId="86" applyFont="1" applyBorder="1" applyAlignment="1">
      <alignment horizontal="center" vertical="center" wrapText="1"/>
      <protection/>
    </xf>
    <xf numFmtId="0" fontId="25" fillId="0" borderId="10" xfId="86" applyFont="1" applyBorder="1" applyAlignment="1">
      <alignment horizontal="center" vertical="center" wrapText="1"/>
      <protection/>
    </xf>
    <xf numFmtId="14" fontId="25" fillId="0" borderId="10" xfId="86" applyNumberFormat="1" applyFont="1" applyBorder="1" applyAlignment="1">
      <alignment horizontal="center" vertical="center"/>
      <protection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Millares [0]_3-SISTEMA DESARROLLO ADMINISTRATIVO-POA 2008-1" xfId="61"/>
    <cellStyle name="Millares 2" xfId="62"/>
    <cellStyle name="Millares 3" xfId="63"/>
    <cellStyle name="Millares 5" xfId="64"/>
    <cellStyle name="Millares_3-SISTEMA DESARROLLO ADMINISTRATIVO-POA 2008-1" xfId="65"/>
    <cellStyle name="Millares_Copia de MATRICES OPERATIVAS PROYECTOS PAT 07-09-AJUSTADAS-2008" xfId="66"/>
    <cellStyle name="Millares_FORMATO POA" xfId="67"/>
    <cellStyle name="Millares_FORMATO POA 2" xfId="68"/>
    <cellStyle name="Millares_Libro2" xfId="69"/>
    <cellStyle name="Currency" xfId="70"/>
    <cellStyle name="Currency [0]" xfId="71"/>
    <cellStyle name="Moneda [0] 2" xfId="72"/>
    <cellStyle name="Moneda [0] 2 2" xfId="73"/>
    <cellStyle name="Moneda [0] 3" xfId="74"/>
    <cellStyle name="Moneda 10" xfId="75"/>
    <cellStyle name="Moneda 2" xfId="76"/>
    <cellStyle name="Moneda 2 2" xfId="77"/>
    <cellStyle name="Moneda 3" xfId="78"/>
    <cellStyle name="Moneda 4" xfId="79"/>
    <cellStyle name="Moneda 5" xfId="80"/>
    <cellStyle name="Moneda 6" xfId="81"/>
    <cellStyle name="Moneda 7" xfId="82"/>
    <cellStyle name="Moneda 8" xfId="83"/>
    <cellStyle name="Moneda 9" xfId="84"/>
    <cellStyle name="Neutral" xfId="85"/>
    <cellStyle name="Normal 2 2 2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8\9.%20REDES%20DE%20MONITOREO%20Y%20CALIDAD%20AMBIENTAL\9.1%20CONSTRUCCION%20LABORATORIO\FEV-16%20Construccion%20labora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="80" zoomScaleNormal="80" zoomScalePageLayoutView="0" workbookViewId="0" topLeftCell="C16">
      <selection activeCell="G31" sqref="G31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3.7109375" style="1" customWidth="1"/>
    <col min="7" max="7" width="25.28125" style="2" customWidth="1"/>
    <col min="8" max="8" width="22.28125" style="1" customWidth="1"/>
    <col min="9" max="9" width="19.8515625" style="1" customWidth="1"/>
    <col min="10" max="11" width="25.28125" style="1" customWidth="1"/>
    <col min="12" max="12" width="24.28125" style="1" customWidth="1"/>
    <col min="13" max="17" width="19.421875" style="1" customWidth="1"/>
    <col min="18" max="18" width="11.421875" style="1" customWidth="1"/>
    <col min="19" max="19" width="11.421875" style="1" hidden="1" customWidth="1"/>
    <col min="20" max="16384" width="11.421875" style="1" customWidth="1"/>
  </cols>
  <sheetData>
    <row r="1" spans="1:17" ht="31.5" customHeight="1">
      <c r="A1" s="265"/>
      <c r="B1" s="265"/>
      <c r="C1" s="267" t="s">
        <v>49</v>
      </c>
      <c r="D1" s="268"/>
      <c r="E1" s="268"/>
      <c r="F1" s="268"/>
      <c r="G1" s="268"/>
      <c r="H1" s="268"/>
      <c r="I1" s="268"/>
      <c r="J1" s="269"/>
      <c r="K1" s="285" t="s">
        <v>95</v>
      </c>
      <c r="L1" s="285"/>
      <c r="M1" s="285"/>
      <c r="N1" s="285"/>
      <c r="O1" s="285"/>
      <c r="P1" s="94"/>
      <c r="Q1" s="94"/>
    </row>
    <row r="2" spans="1:17" ht="19.5" customHeight="1">
      <c r="A2" s="265"/>
      <c r="B2" s="265"/>
      <c r="C2" s="270"/>
      <c r="D2" s="271"/>
      <c r="E2" s="271"/>
      <c r="F2" s="271"/>
      <c r="G2" s="271"/>
      <c r="H2" s="271"/>
      <c r="I2" s="271"/>
      <c r="J2" s="272"/>
      <c r="K2" s="244" t="s">
        <v>52</v>
      </c>
      <c r="L2" s="244"/>
      <c r="M2" s="244"/>
      <c r="N2" s="244"/>
      <c r="O2" s="244"/>
      <c r="P2" s="40"/>
      <c r="Q2" s="40"/>
    </row>
    <row r="3" spans="1:17" ht="19.5" customHeight="1">
      <c r="A3" s="265"/>
      <c r="B3" s="265"/>
      <c r="C3" s="267" t="s">
        <v>50</v>
      </c>
      <c r="D3" s="268"/>
      <c r="E3" s="268"/>
      <c r="F3" s="268"/>
      <c r="G3" s="268"/>
      <c r="H3" s="268"/>
      <c r="I3" s="268"/>
      <c r="J3" s="269"/>
      <c r="K3" s="244" t="s">
        <v>53</v>
      </c>
      <c r="L3" s="244"/>
      <c r="M3" s="244"/>
      <c r="N3" s="244" t="s">
        <v>66</v>
      </c>
      <c r="O3" s="244"/>
      <c r="P3" s="40"/>
      <c r="Q3" s="40"/>
    </row>
    <row r="4" spans="1:17" ht="24.75" customHeight="1">
      <c r="A4" s="265"/>
      <c r="B4" s="265"/>
      <c r="C4" s="270"/>
      <c r="D4" s="271"/>
      <c r="E4" s="271"/>
      <c r="F4" s="271"/>
      <c r="G4" s="271"/>
      <c r="H4" s="271"/>
      <c r="I4" s="271"/>
      <c r="J4" s="272"/>
      <c r="K4" s="259" t="s">
        <v>178</v>
      </c>
      <c r="L4" s="260"/>
      <c r="M4" s="261"/>
      <c r="N4" s="262">
        <v>42999</v>
      </c>
      <c r="O4" s="287"/>
      <c r="P4" s="95"/>
      <c r="Q4" s="95"/>
    </row>
    <row r="5" spans="1:19" ht="31.5" customHeight="1">
      <c r="A5" s="266" t="s">
        <v>102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96"/>
      <c r="Q5" s="96"/>
      <c r="S5" s="138" t="s">
        <v>163</v>
      </c>
    </row>
    <row r="6" spans="1:19" ht="30.75" customHeight="1">
      <c r="A6" s="288" t="s">
        <v>3</v>
      </c>
      <c r="B6" s="288"/>
      <c r="C6" s="288"/>
      <c r="D6" s="275" t="s">
        <v>124</v>
      </c>
      <c r="E6" s="275"/>
      <c r="F6" s="275"/>
      <c r="G6" s="275"/>
      <c r="H6" s="119" t="s">
        <v>0</v>
      </c>
      <c r="I6" s="120" t="s">
        <v>1</v>
      </c>
      <c r="J6" s="107"/>
      <c r="K6" s="38"/>
      <c r="L6" s="286"/>
      <c r="M6" s="286"/>
      <c r="N6" s="91"/>
      <c r="O6" s="112"/>
      <c r="P6" s="91"/>
      <c r="Q6" s="91"/>
      <c r="R6" s="3"/>
      <c r="S6" s="138" t="s">
        <v>164</v>
      </c>
    </row>
    <row r="7" spans="1:19" ht="34.5" customHeight="1">
      <c r="A7" s="281" t="s">
        <v>60</v>
      </c>
      <c r="B7" s="281"/>
      <c r="C7" s="281"/>
      <c r="D7" s="274" t="s">
        <v>170</v>
      </c>
      <c r="E7" s="274"/>
      <c r="F7" s="274"/>
      <c r="G7" s="274"/>
      <c r="H7" s="37" t="s">
        <v>104</v>
      </c>
      <c r="I7" s="105">
        <v>300000000</v>
      </c>
      <c r="J7" s="108"/>
      <c r="K7" s="34"/>
      <c r="L7" s="263"/>
      <c r="M7" s="263"/>
      <c r="N7" s="35"/>
      <c r="O7" s="113"/>
      <c r="P7" s="35"/>
      <c r="Q7" s="35"/>
      <c r="S7" s="138" t="s">
        <v>165</v>
      </c>
    </row>
    <row r="8" spans="1:19" ht="34.5" customHeight="1">
      <c r="A8" s="276" t="s">
        <v>109</v>
      </c>
      <c r="B8" s="277"/>
      <c r="C8" s="278"/>
      <c r="D8" s="290" t="s">
        <v>171</v>
      </c>
      <c r="E8" s="291"/>
      <c r="F8" s="291"/>
      <c r="G8" s="292"/>
      <c r="H8" s="29" t="s">
        <v>92</v>
      </c>
      <c r="I8" s="106" t="s">
        <v>4</v>
      </c>
      <c r="J8" s="108"/>
      <c r="K8" s="34"/>
      <c r="L8" s="35"/>
      <c r="M8" s="35"/>
      <c r="N8" s="35"/>
      <c r="O8" s="113"/>
      <c r="P8" s="35"/>
      <c r="Q8" s="35"/>
      <c r="S8" s="138" t="s">
        <v>166</v>
      </c>
    </row>
    <row r="9" spans="1:19" ht="33" customHeight="1">
      <c r="A9" s="281" t="s">
        <v>2</v>
      </c>
      <c r="B9" s="281"/>
      <c r="C9" s="281"/>
      <c r="D9" s="274" t="s">
        <v>134</v>
      </c>
      <c r="E9" s="274"/>
      <c r="F9" s="274"/>
      <c r="G9" s="274"/>
      <c r="H9" s="29" t="s">
        <v>93</v>
      </c>
      <c r="I9" s="106" t="s">
        <v>4</v>
      </c>
      <c r="J9" s="109"/>
      <c r="K9" s="36"/>
      <c r="L9" s="263"/>
      <c r="M9" s="263"/>
      <c r="N9" s="35"/>
      <c r="O9" s="113"/>
      <c r="P9" s="35"/>
      <c r="Q9" s="35"/>
      <c r="S9" s="138" t="s">
        <v>167</v>
      </c>
    </row>
    <row r="10" spans="1:19" ht="30" customHeight="1">
      <c r="A10" s="281" t="s">
        <v>61</v>
      </c>
      <c r="B10" s="281"/>
      <c r="C10" s="281"/>
      <c r="D10" s="274" t="s">
        <v>207</v>
      </c>
      <c r="E10" s="274"/>
      <c r="F10" s="274"/>
      <c r="G10" s="274"/>
      <c r="H10" s="29" t="s">
        <v>94</v>
      </c>
      <c r="I10" s="106" t="s">
        <v>4</v>
      </c>
      <c r="J10" s="109"/>
      <c r="K10" s="36"/>
      <c r="L10" s="35"/>
      <c r="M10" s="35"/>
      <c r="N10" s="35"/>
      <c r="O10" s="113"/>
      <c r="P10" s="35"/>
      <c r="Q10" s="35"/>
      <c r="S10" s="138" t="s">
        <v>168</v>
      </c>
    </row>
    <row r="11" spans="1:19" ht="22.5" customHeight="1">
      <c r="A11" s="114"/>
      <c r="B11" s="114"/>
      <c r="C11" s="114"/>
      <c r="D11" s="115"/>
      <c r="E11" s="115"/>
      <c r="F11" s="115"/>
      <c r="G11" s="115"/>
      <c r="H11" s="116" t="s">
        <v>9</v>
      </c>
      <c r="I11" s="117">
        <f>SUM(I7:I10)</f>
        <v>300000000</v>
      </c>
      <c r="J11" s="146"/>
      <c r="K11" s="110"/>
      <c r="L11" s="280"/>
      <c r="M11" s="280"/>
      <c r="N11" s="111"/>
      <c r="O11" s="118"/>
      <c r="P11" s="35"/>
      <c r="Q11" s="35"/>
      <c r="S11" s="138" t="s">
        <v>169</v>
      </c>
    </row>
    <row r="12" spans="1:19" ht="35.25" customHeight="1">
      <c r="A12" s="252" t="s">
        <v>5</v>
      </c>
      <c r="B12" s="254" t="s">
        <v>161</v>
      </c>
      <c r="C12" s="254"/>
      <c r="D12" s="254"/>
      <c r="E12" s="255" t="s">
        <v>5</v>
      </c>
      <c r="F12" s="255" t="s">
        <v>110</v>
      </c>
      <c r="G12" s="254" t="s">
        <v>6</v>
      </c>
      <c r="H12" s="279" t="s">
        <v>119</v>
      </c>
      <c r="I12" s="279"/>
      <c r="J12" s="289" t="s">
        <v>7</v>
      </c>
      <c r="K12" s="289"/>
      <c r="L12" s="273" t="s">
        <v>96</v>
      </c>
      <c r="M12" s="273"/>
      <c r="N12" s="273"/>
      <c r="O12" s="273"/>
      <c r="P12" s="100"/>
      <c r="Q12" s="97"/>
      <c r="S12" s="139" t="s">
        <v>206</v>
      </c>
    </row>
    <row r="13" spans="1:19" ht="31.5" customHeight="1">
      <c r="A13" s="252"/>
      <c r="B13" s="254"/>
      <c r="C13" s="254"/>
      <c r="D13" s="254"/>
      <c r="E13" s="256"/>
      <c r="F13" s="256"/>
      <c r="G13" s="254"/>
      <c r="H13" s="93" t="s">
        <v>8</v>
      </c>
      <c r="I13" s="102" t="s">
        <v>62</v>
      </c>
      <c r="J13" s="93" t="s">
        <v>8</v>
      </c>
      <c r="K13" s="102" t="s">
        <v>62</v>
      </c>
      <c r="L13" s="101" t="s">
        <v>166</v>
      </c>
      <c r="M13" s="101" t="s">
        <v>167</v>
      </c>
      <c r="N13" s="101"/>
      <c r="O13" s="101" t="s">
        <v>97</v>
      </c>
      <c r="P13" s="92"/>
      <c r="Q13" s="92"/>
      <c r="S13" s="139" t="s">
        <v>204</v>
      </c>
    </row>
    <row r="14" spans="1:19" s="3" customFormat="1" ht="94.5" customHeight="1">
      <c r="A14" s="137">
        <v>1</v>
      </c>
      <c r="B14" s="251" t="s">
        <v>135</v>
      </c>
      <c r="C14" s="251"/>
      <c r="D14" s="251"/>
      <c r="E14" s="216">
        <v>1</v>
      </c>
      <c r="F14" s="140" t="s">
        <v>191</v>
      </c>
      <c r="G14" s="126" t="s">
        <v>192</v>
      </c>
      <c r="H14" s="126" t="s">
        <v>193</v>
      </c>
      <c r="I14" s="133">
        <v>0</v>
      </c>
      <c r="J14" s="126" t="s">
        <v>194</v>
      </c>
      <c r="K14" s="131" t="s">
        <v>172</v>
      </c>
      <c r="L14" s="136">
        <v>139002426</v>
      </c>
      <c r="M14" s="136">
        <v>160997574</v>
      </c>
      <c r="N14" s="136"/>
      <c r="O14" s="46"/>
      <c r="P14" s="98"/>
      <c r="Q14" s="98"/>
      <c r="S14" s="139" t="s">
        <v>205</v>
      </c>
    </row>
    <row r="15" spans="1:19" s="3" customFormat="1" ht="143.25" customHeight="1">
      <c r="A15" s="137">
        <v>2</v>
      </c>
      <c r="B15" s="251" t="s">
        <v>136</v>
      </c>
      <c r="C15" s="251" t="s">
        <v>136</v>
      </c>
      <c r="D15" s="251" t="s">
        <v>136</v>
      </c>
      <c r="E15" s="216">
        <v>2</v>
      </c>
      <c r="F15" s="140" t="s">
        <v>199</v>
      </c>
      <c r="G15" s="126" t="s">
        <v>192</v>
      </c>
      <c r="H15" s="126" t="s">
        <v>200</v>
      </c>
      <c r="I15" s="134">
        <v>0.2</v>
      </c>
      <c r="J15" s="126" t="s">
        <v>201</v>
      </c>
      <c r="K15" s="131" t="s">
        <v>152</v>
      </c>
      <c r="L15" s="136">
        <v>0</v>
      </c>
      <c r="M15" s="136">
        <v>0</v>
      </c>
      <c r="N15" s="136">
        <v>0</v>
      </c>
      <c r="O15" s="46"/>
      <c r="P15" s="98"/>
      <c r="Q15" s="98"/>
      <c r="S15" s="139"/>
    </row>
    <row r="16" spans="1:19" s="3" customFormat="1" ht="94.5" customHeight="1">
      <c r="A16" s="137">
        <v>3</v>
      </c>
      <c r="B16" s="251" t="s">
        <v>137</v>
      </c>
      <c r="C16" s="251" t="s">
        <v>137</v>
      </c>
      <c r="D16" s="251" t="s">
        <v>137</v>
      </c>
      <c r="E16" s="216">
        <v>3</v>
      </c>
      <c r="F16" s="141" t="s">
        <v>195</v>
      </c>
      <c r="G16" s="142" t="s">
        <v>192</v>
      </c>
      <c r="H16" s="143" t="s">
        <v>196</v>
      </c>
      <c r="I16" s="133">
        <v>1</v>
      </c>
      <c r="J16" s="143" t="s">
        <v>197</v>
      </c>
      <c r="K16" s="132" t="s">
        <v>153</v>
      </c>
      <c r="L16" s="136">
        <v>0</v>
      </c>
      <c r="M16" s="136">
        <v>0</v>
      </c>
      <c r="N16" s="136">
        <v>0</v>
      </c>
      <c r="O16" s="46"/>
      <c r="P16" s="98"/>
      <c r="Q16" s="98"/>
      <c r="S16" s="139"/>
    </row>
    <row r="17" spans="1:17" s="3" customFormat="1" ht="23.25" customHeight="1">
      <c r="A17" s="245" t="s">
        <v>111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7"/>
      <c r="L17" s="104">
        <f>L14+L15+L16</f>
        <v>139002426</v>
      </c>
      <c r="M17" s="104">
        <f>M14+M15+M16</f>
        <v>160997574</v>
      </c>
      <c r="N17" s="104">
        <f>N14+N15+N16</f>
        <v>0</v>
      </c>
      <c r="O17" s="103"/>
      <c r="P17" s="1"/>
      <c r="Q17" s="1"/>
    </row>
    <row r="18" spans="1:17" s="3" customFormat="1" ht="23.25" customHeight="1">
      <c r="A18" s="245" t="s">
        <v>90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7"/>
      <c r="L18" s="282">
        <f>L17+M17+N17</f>
        <v>300000000</v>
      </c>
      <c r="M18" s="283"/>
      <c r="N18" s="283"/>
      <c r="O18" s="284"/>
      <c r="P18" s="147"/>
      <c r="Q18" s="1"/>
    </row>
    <row r="19" spans="1:17" s="3" customFormat="1" ht="23.25" customHeight="1">
      <c r="A19" s="257" t="s">
        <v>86</v>
      </c>
      <c r="B19" s="257"/>
      <c r="C19" s="257" t="s">
        <v>64</v>
      </c>
      <c r="D19" s="257"/>
      <c r="E19" s="257"/>
      <c r="F19" s="257"/>
      <c r="G19" s="257"/>
      <c r="H19" s="257"/>
      <c r="I19" s="125" t="s">
        <v>13</v>
      </c>
      <c r="J19" s="123"/>
      <c r="L19" s="33"/>
      <c r="M19" s="1"/>
      <c r="N19" s="1"/>
      <c r="O19" s="1"/>
      <c r="P19" s="1"/>
      <c r="Q19" s="1"/>
    </row>
    <row r="20" spans="1:17" s="3" customFormat="1" ht="45" customHeight="1">
      <c r="A20" s="252">
        <v>0</v>
      </c>
      <c r="B20" s="253"/>
      <c r="C20" s="240" t="s">
        <v>203</v>
      </c>
      <c r="D20" s="241"/>
      <c r="E20" s="241"/>
      <c r="F20" s="241"/>
      <c r="G20" s="241"/>
      <c r="H20" s="242"/>
      <c r="I20" s="221">
        <v>43080</v>
      </c>
      <c r="J20" s="124"/>
      <c r="K20" s="32"/>
      <c r="L20" s="33"/>
      <c r="M20" s="1"/>
      <c r="N20" s="1"/>
      <c r="O20" s="1"/>
      <c r="P20" s="1"/>
      <c r="Q20" s="1"/>
    </row>
    <row r="21" spans="1:17" s="3" customFormat="1" ht="45" customHeight="1">
      <c r="A21" s="252">
        <v>1</v>
      </c>
      <c r="B21" s="253"/>
      <c r="C21" s="240" t="s">
        <v>215</v>
      </c>
      <c r="D21" s="241"/>
      <c r="E21" s="241"/>
      <c r="F21" s="241"/>
      <c r="G21" s="241"/>
      <c r="H21" s="242"/>
      <c r="I21" s="221">
        <v>43236</v>
      </c>
      <c r="J21" s="124"/>
      <c r="K21" s="32"/>
      <c r="L21" s="33"/>
      <c r="M21" s="1"/>
      <c r="N21" s="1"/>
      <c r="O21" s="1"/>
      <c r="P21" s="1"/>
      <c r="Q21" s="1"/>
    </row>
    <row r="22" spans="1:17" s="3" customFormat="1" ht="17.25" customHeight="1">
      <c r="A22" s="1"/>
      <c r="B22" s="32"/>
      <c r="C22" s="32"/>
      <c r="D22" s="39"/>
      <c r="E22" s="39"/>
      <c r="F22" s="39"/>
      <c r="G22" s="39"/>
      <c r="H22" s="39"/>
      <c r="I22" s="39"/>
      <c r="J22" s="39"/>
      <c r="K22" s="32"/>
      <c r="L22" s="33"/>
      <c r="M22" s="1"/>
      <c r="N22" s="1"/>
      <c r="O22" s="1"/>
      <c r="P22" s="1"/>
      <c r="Q22" s="1"/>
    </row>
    <row r="23" spans="1:17" s="3" customFormat="1" ht="21.75" customHeight="1">
      <c r="A23" s="1"/>
      <c r="B23" s="30"/>
      <c r="C23" s="248" t="s">
        <v>10</v>
      </c>
      <c r="D23" s="249"/>
      <c r="E23" s="249"/>
      <c r="F23" s="250"/>
      <c r="G23" s="243" t="s">
        <v>87</v>
      </c>
      <c r="H23" s="243"/>
      <c r="I23" s="243"/>
      <c r="J23" s="121"/>
      <c r="K23" s="121"/>
      <c r="L23" s="121"/>
      <c r="M23" s="121"/>
      <c r="N23" s="99"/>
      <c r="O23" s="99"/>
      <c r="P23" s="99"/>
      <c r="Q23" s="99"/>
    </row>
    <row r="24" spans="1:18" ht="29.25" customHeight="1">
      <c r="A24" s="258" t="s">
        <v>11</v>
      </c>
      <c r="B24" s="258"/>
      <c r="C24" s="259" t="s">
        <v>216</v>
      </c>
      <c r="D24" s="260"/>
      <c r="E24" s="260"/>
      <c r="F24" s="261"/>
      <c r="G24" s="244" t="s">
        <v>173</v>
      </c>
      <c r="H24" s="244"/>
      <c r="I24" s="244"/>
      <c r="J24" s="122"/>
      <c r="K24" s="122"/>
      <c r="L24" s="122"/>
      <c r="M24" s="122"/>
      <c r="N24" s="40"/>
      <c r="O24" s="40"/>
      <c r="P24" s="40"/>
      <c r="Q24" s="40"/>
      <c r="R24" s="40"/>
    </row>
    <row r="25" spans="1:18" ht="29.25" customHeight="1">
      <c r="A25" s="258" t="s">
        <v>12</v>
      </c>
      <c r="B25" s="258"/>
      <c r="C25" s="259" t="s">
        <v>217</v>
      </c>
      <c r="D25" s="260"/>
      <c r="E25" s="260"/>
      <c r="F25" s="261"/>
      <c r="G25" s="244" t="s">
        <v>174</v>
      </c>
      <c r="H25" s="244"/>
      <c r="I25" s="244"/>
      <c r="J25" s="122"/>
      <c r="K25" s="122"/>
      <c r="L25" s="122"/>
      <c r="M25" s="122"/>
      <c r="N25" s="40"/>
      <c r="O25" s="40"/>
      <c r="P25" s="40"/>
      <c r="Q25" s="40"/>
      <c r="R25" s="40"/>
    </row>
    <row r="26" spans="1:18" ht="29.25" customHeight="1">
      <c r="A26" s="244" t="s">
        <v>73</v>
      </c>
      <c r="B26" s="244"/>
      <c r="C26" s="259" t="s">
        <v>198</v>
      </c>
      <c r="D26" s="260"/>
      <c r="E26" s="260"/>
      <c r="F26" s="261"/>
      <c r="G26" s="244"/>
      <c r="H26" s="244"/>
      <c r="I26" s="244"/>
      <c r="J26" s="122"/>
      <c r="K26" s="122"/>
      <c r="L26" s="122"/>
      <c r="M26" s="122"/>
      <c r="N26" s="40"/>
      <c r="O26" s="40"/>
      <c r="P26" s="40"/>
      <c r="Q26" s="40"/>
      <c r="R26" s="40"/>
    </row>
    <row r="27" spans="1:18" ht="29.25" customHeight="1">
      <c r="A27" s="258" t="s">
        <v>13</v>
      </c>
      <c r="B27" s="258"/>
      <c r="C27" s="262">
        <v>43236</v>
      </c>
      <c r="D27" s="260"/>
      <c r="E27" s="260"/>
      <c r="F27" s="261"/>
      <c r="G27" s="264">
        <f>C27</f>
        <v>43236</v>
      </c>
      <c r="H27" s="244"/>
      <c r="I27" s="244"/>
      <c r="J27" s="122"/>
      <c r="K27" s="122"/>
      <c r="L27" s="122"/>
      <c r="M27" s="122"/>
      <c r="N27" s="40"/>
      <c r="O27" s="40"/>
      <c r="P27" s="40"/>
      <c r="Q27" s="40"/>
      <c r="R27" s="40"/>
    </row>
  </sheetData>
  <sheetProtection/>
  <mergeCells count="58">
    <mergeCell ref="A27:B27"/>
    <mergeCell ref="G25:I25"/>
    <mergeCell ref="K4:M4"/>
    <mergeCell ref="A6:C6"/>
    <mergeCell ref="B14:D14"/>
    <mergeCell ref="D10:G10"/>
    <mergeCell ref="A17:K17"/>
    <mergeCell ref="J12:K12"/>
    <mergeCell ref="A9:C9"/>
    <mergeCell ref="D8:G8"/>
    <mergeCell ref="L11:M11"/>
    <mergeCell ref="D7:G7"/>
    <mergeCell ref="A7:C7"/>
    <mergeCell ref="A10:C10"/>
    <mergeCell ref="L18:O18"/>
    <mergeCell ref="K1:O1"/>
    <mergeCell ref="K2:O2"/>
    <mergeCell ref="K3:M3"/>
    <mergeCell ref="L6:M6"/>
    <mergeCell ref="N4:O4"/>
    <mergeCell ref="B12:D13"/>
    <mergeCell ref="A5:O5"/>
    <mergeCell ref="C1:J2"/>
    <mergeCell ref="C3:J4"/>
    <mergeCell ref="L12:O12"/>
    <mergeCell ref="L9:M9"/>
    <mergeCell ref="D9:G9"/>
    <mergeCell ref="D6:G6"/>
    <mergeCell ref="A8:C8"/>
    <mergeCell ref="H12:I12"/>
    <mergeCell ref="C27:F27"/>
    <mergeCell ref="A20:B20"/>
    <mergeCell ref="N3:O3"/>
    <mergeCell ref="L7:M7"/>
    <mergeCell ref="G26:I26"/>
    <mergeCell ref="A25:B25"/>
    <mergeCell ref="G27:I27"/>
    <mergeCell ref="C24:F24"/>
    <mergeCell ref="C25:F25"/>
    <mergeCell ref="A1:B4"/>
    <mergeCell ref="G12:G13"/>
    <mergeCell ref="F12:F13"/>
    <mergeCell ref="E12:E13"/>
    <mergeCell ref="A12:A13"/>
    <mergeCell ref="A26:B26"/>
    <mergeCell ref="A19:B19"/>
    <mergeCell ref="C19:H19"/>
    <mergeCell ref="B15:D15"/>
    <mergeCell ref="A24:B24"/>
    <mergeCell ref="C26:F26"/>
    <mergeCell ref="C20:H20"/>
    <mergeCell ref="G23:I23"/>
    <mergeCell ref="G24:I24"/>
    <mergeCell ref="A18:K18"/>
    <mergeCell ref="C23:F23"/>
    <mergeCell ref="B16:D16"/>
    <mergeCell ref="A21:B21"/>
    <mergeCell ref="C21:H21"/>
  </mergeCells>
  <dataValidations count="1">
    <dataValidation type="list" allowBlank="1" showInputMessage="1" showErrorMessage="1" sqref="L13:O13">
      <formula1>$S$5:$S$14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0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SheetLayoutView="100" zoomScalePageLayoutView="0" workbookViewId="0" topLeftCell="A69">
      <selection activeCell="F77" sqref="F77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29" width="13.8515625" style="1" customWidth="1"/>
    <col min="30" max="16384" width="11.421875" style="1" customWidth="1"/>
  </cols>
  <sheetData>
    <row r="1" spans="1:18" ht="34.5" customHeight="1">
      <c r="A1" s="381"/>
      <c r="B1" s="354" t="s">
        <v>14</v>
      </c>
      <c r="C1" s="355"/>
      <c r="D1" s="355"/>
      <c r="E1" s="355"/>
      <c r="F1" s="355"/>
      <c r="G1" s="355"/>
      <c r="H1" s="355"/>
      <c r="I1" s="355"/>
      <c r="J1" s="355"/>
      <c r="K1" s="339" t="s">
        <v>65</v>
      </c>
      <c r="L1" s="340"/>
      <c r="M1" s="340"/>
      <c r="N1" s="340"/>
      <c r="O1" s="340"/>
      <c r="P1" s="340"/>
      <c r="Q1" s="340"/>
      <c r="R1" s="341"/>
    </row>
    <row r="2" spans="1:18" ht="25.5" customHeight="1">
      <c r="A2" s="382"/>
      <c r="B2" s="356"/>
      <c r="C2" s="357"/>
      <c r="D2" s="357"/>
      <c r="E2" s="357"/>
      <c r="F2" s="357"/>
      <c r="G2" s="357"/>
      <c r="H2" s="357"/>
      <c r="I2" s="357"/>
      <c r="J2" s="357"/>
      <c r="K2" s="342" t="s">
        <v>52</v>
      </c>
      <c r="L2" s="343"/>
      <c r="M2" s="343"/>
      <c r="N2" s="343"/>
      <c r="O2" s="343"/>
      <c r="P2" s="343"/>
      <c r="Q2" s="343"/>
      <c r="R2" s="344"/>
    </row>
    <row r="3" spans="1:18" ht="33" customHeight="1">
      <c r="A3" s="382"/>
      <c r="B3" s="358" t="s">
        <v>50</v>
      </c>
      <c r="C3" s="359"/>
      <c r="D3" s="359"/>
      <c r="E3" s="359"/>
      <c r="F3" s="359"/>
      <c r="G3" s="359"/>
      <c r="H3" s="359"/>
      <c r="I3" s="359"/>
      <c r="J3" s="360"/>
      <c r="K3" s="345" t="s">
        <v>53</v>
      </c>
      <c r="L3" s="345"/>
      <c r="M3" s="345"/>
      <c r="N3" s="345"/>
      <c r="O3" s="346" t="s">
        <v>67</v>
      </c>
      <c r="P3" s="346"/>
      <c r="Q3" s="346"/>
      <c r="R3" s="347"/>
    </row>
    <row r="4" spans="1:18" ht="21.75" customHeight="1" thickBot="1">
      <c r="A4" s="382"/>
      <c r="B4" s="361"/>
      <c r="C4" s="362"/>
      <c r="D4" s="362"/>
      <c r="E4" s="362"/>
      <c r="F4" s="362"/>
      <c r="G4" s="362"/>
      <c r="H4" s="362"/>
      <c r="I4" s="362"/>
      <c r="J4" s="363"/>
      <c r="K4" s="375" t="str">
        <f>+'POA H.A.'!K4</f>
        <v>Versión 0</v>
      </c>
      <c r="L4" s="376"/>
      <c r="M4" s="376"/>
      <c r="N4" s="377"/>
      <c r="O4" s="378">
        <f>+'POA H.A.'!N4</f>
        <v>42999</v>
      </c>
      <c r="P4" s="379"/>
      <c r="Q4" s="379"/>
      <c r="R4" s="380"/>
    </row>
    <row r="5" spans="1:18" ht="12.75" customHeight="1">
      <c r="A5" s="348" t="s">
        <v>54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50"/>
    </row>
    <row r="6" spans="1:18" ht="12.75" customHeight="1" thickBot="1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3"/>
    </row>
    <row r="7" spans="1:18" ht="18" customHeight="1">
      <c r="A7" s="368" t="s">
        <v>175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</row>
    <row r="8" spans="1:18" ht="13.5" thickBot="1">
      <c r="A8" s="368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</row>
    <row r="9" spans="1:18" s="41" customFormat="1" ht="18" customHeight="1">
      <c r="A9" s="370" t="s">
        <v>88</v>
      </c>
      <c r="B9" s="371"/>
      <c r="C9" s="371"/>
      <c r="D9" s="371"/>
      <c r="E9" s="371"/>
      <c r="F9" s="37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1:18" ht="12.75" customHeight="1">
      <c r="A10" s="365" t="s">
        <v>85</v>
      </c>
      <c r="B10" s="366"/>
      <c r="C10" s="309" t="s">
        <v>84</v>
      </c>
      <c r="D10" s="309" t="s">
        <v>81</v>
      </c>
      <c r="E10" s="338" t="s">
        <v>17</v>
      </c>
      <c r="F10" s="338" t="s">
        <v>82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86"/>
    </row>
    <row r="11" spans="1:18" ht="12.75">
      <c r="A11" s="316"/>
      <c r="B11" s="367"/>
      <c r="C11" s="309"/>
      <c r="D11" s="309"/>
      <c r="E11" s="338"/>
      <c r="F11" s="338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87"/>
    </row>
    <row r="12" spans="1:18" ht="12.75">
      <c r="A12" s="307" t="s">
        <v>83</v>
      </c>
      <c r="B12" s="308"/>
      <c r="C12" s="46"/>
      <c r="D12" s="47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87"/>
    </row>
    <row r="13" spans="1:18" ht="12.75">
      <c r="A13" s="307" t="s">
        <v>77</v>
      </c>
      <c r="B13" s="364"/>
      <c r="C13" s="49"/>
      <c r="D13" s="50"/>
      <c r="E13" s="49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8"/>
    </row>
    <row r="14" spans="1:18" ht="12.75">
      <c r="A14" s="307" t="s">
        <v>78</v>
      </c>
      <c r="B14" s="364"/>
      <c r="C14" s="49"/>
      <c r="D14" s="50"/>
      <c r="E14" s="49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88"/>
    </row>
    <row r="15" spans="1:18" ht="12.75">
      <c r="A15" s="307" t="s">
        <v>79</v>
      </c>
      <c r="B15" s="364"/>
      <c r="C15" s="49"/>
      <c r="D15" s="50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88"/>
    </row>
    <row r="16" spans="1:18" ht="12.75">
      <c r="A16" s="307" t="s">
        <v>80</v>
      </c>
      <c r="B16" s="364"/>
      <c r="C16" s="49"/>
      <c r="D16" s="50"/>
      <c r="E16" s="49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88"/>
    </row>
    <row r="17" spans="1:18" ht="13.5" thickBot="1">
      <c r="A17" s="322" t="s">
        <v>29</v>
      </c>
      <c r="B17" s="323"/>
      <c r="C17" s="323"/>
      <c r="D17" s="323"/>
      <c r="E17" s="324"/>
      <c r="F17" s="59">
        <f>SUM(F12:F16)</f>
        <v>0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</row>
    <row r="18" spans="1:18" ht="18.75" customHeight="1">
      <c r="A18" s="328" t="s">
        <v>98</v>
      </c>
      <c r="B18" s="329"/>
      <c r="C18" s="329"/>
      <c r="D18" s="329"/>
      <c r="E18" s="329"/>
      <c r="F18" s="329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1:18" s="6" customFormat="1" ht="11.25" customHeight="1">
      <c r="A19" s="369" t="s">
        <v>15</v>
      </c>
      <c r="B19" s="309" t="s">
        <v>16</v>
      </c>
      <c r="C19" s="338" t="s">
        <v>17</v>
      </c>
      <c r="D19" s="338" t="s">
        <v>18</v>
      </c>
      <c r="E19" s="309" t="s">
        <v>19</v>
      </c>
      <c r="F19" s="338" t="s">
        <v>20</v>
      </c>
      <c r="G19" s="372" t="s">
        <v>21</v>
      </c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4"/>
    </row>
    <row r="20" spans="1:18" s="7" customFormat="1" ht="16.5">
      <c r="A20" s="369"/>
      <c r="B20" s="309"/>
      <c r="C20" s="338"/>
      <c r="D20" s="338"/>
      <c r="E20" s="309"/>
      <c r="F20" s="338"/>
      <c r="G20" s="54" t="s">
        <v>22</v>
      </c>
      <c r="H20" s="54" t="s">
        <v>59</v>
      </c>
      <c r="I20" s="54" t="s">
        <v>23</v>
      </c>
      <c r="J20" s="54" t="s">
        <v>24</v>
      </c>
      <c r="K20" s="54" t="s">
        <v>25</v>
      </c>
      <c r="L20" s="54" t="s">
        <v>26</v>
      </c>
      <c r="M20" s="54" t="s">
        <v>27</v>
      </c>
      <c r="N20" s="54" t="s">
        <v>28</v>
      </c>
      <c r="O20" s="54" t="s">
        <v>55</v>
      </c>
      <c r="P20" s="54" t="s">
        <v>56</v>
      </c>
      <c r="Q20" s="54" t="s">
        <v>57</v>
      </c>
      <c r="R20" s="55" t="s">
        <v>58</v>
      </c>
    </row>
    <row r="21" spans="1:18" s="7" customFormat="1" ht="25.5">
      <c r="A21" s="225" t="s">
        <v>179</v>
      </c>
      <c r="B21" s="150" t="s">
        <v>180</v>
      </c>
      <c r="C21" s="151">
        <v>1</v>
      </c>
      <c r="D21" s="152">
        <v>4592000</v>
      </c>
      <c r="E21" s="153">
        <v>8</v>
      </c>
      <c r="F21" s="228">
        <f>C21*D21*E21+(C21*D21*E21*(4/1000))</f>
        <v>36882944</v>
      </c>
      <c r="G21" s="223"/>
      <c r="H21" s="223"/>
      <c r="I21" s="223"/>
      <c r="J21" s="223"/>
      <c r="K21" s="223"/>
      <c r="L21" s="223"/>
      <c r="M21" s="223"/>
      <c r="N21" s="223"/>
      <c r="O21" s="54"/>
      <c r="P21" s="54"/>
      <c r="Q21" s="54"/>
      <c r="R21" s="55"/>
    </row>
    <row r="22" spans="1:18" s="7" customFormat="1" ht="25.5">
      <c r="A22" s="225" t="s">
        <v>223</v>
      </c>
      <c r="B22" s="150" t="s">
        <v>180</v>
      </c>
      <c r="C22" s="151">
        <v>1</v>
      </c>
      <c r="D22" s="152">
        <v>4592000</v>
      </c>
      <c r="E22" s="153">
        <v>3</v>
      </c>
      <c r="F22" s="228">
        <f>C22*D22*E22+(C22*D22*E22*(4/1000))</f>
        <v>13831104</v>
      </c>
      <c r="G22" s="223"/>
      <c r="H22" s="223"/>
      <c r="I22" s="223"/>
      <c r="J22" s="223"/>
      <c r="K22" s="223"/>
      <c r="L22" s="223"/>
      <c r="M22" s="223"/>
      <c r="N22" s="223"/>
      <c r="O22" s="54"/>
      <c r="P22" s="54"/>
      <c r="Q22" s="54"/>
      <c r="R22" s="55"/>
    </row>
    <row r="23" spans="1:18" s="7" customFormat="1" ht="25.5">
      <c r="A23" s="225" t="s">
        <v>179</v>
      </c>
      <c r="B23" s="150" t="s">
        <v>208</v>
      </c>
      <c r="C23" s="151">
        <v>1</v>
      </c>
      <c r="D23" s="152">
        <v>4592000</v>
      </c>
      <c r="E23" s="153">
        <v>4</v>
      </c>
      <c r="F23" s="228">
        <f aca="true" t="shared" si="0" ref="F23:F33">C23*D23*E23+(C23*D23*E23*(4/1000))</f>
        <v>18441472</v>
      </c>
      <c r="G23" s="223"/>
      <c r="H23" s="223"/>
      <c r="I23" s="223"/>
      <c r="J23" s="223"/>
      <c r="K23" s="54"/>
      <c r="L23" s="54"/>
      <c r="M23" s="54"/>
      <c r="N23" s="54"/>
      <c r="O23" s="54"/>
      <c r="P23" s="54"/>
      <c r="Q23" s="54"/>
      <c r="R23" s="55"/>
    </row>
    <row r="24" spans="1:18" s="7" customFormat="1" ht="25.5">
      <c r="A24" s="225" t="s">
        <v>227</v>
      </c>
      <c r="B24" s="150" t="s">
        <v>208</v>
      </c>
      <c r="C24" s="233">
        <v>1</v>
      </c>
      <c r="D24" s="234">
        <v>4592000</v>
      </c>
      <c r="E24" s="153"/>
      <c r="F24" s="235">
        <v>5923600</v>
      </c>
      <c r="G24" s="223"/>
      <c r="H24" s="223"/>
      <c r="I24" s="223"/>
      <c r="J24" s="223"/>
      <c r="K24" s="54"/>
      <c r="L24" s="54"/>
      <c r="M24" s="54"/>
      <c r="N24" s="54"/>
      <c r="O24" s="54"/>
      <c r="P24" s="54"/>
      <c r="Q24" s="54"/>
      <c r="R24" s="55"/>
    </row>
    <row r="25" spans="1:18" s="219" customFormat="1" ht="25.5">
      <c r="A25" s="225" t="s">
        <v>179</v>
      </c>
      <c r="B25" s="150" t="s">
        <v>181</v>
      </c>
      <c r="C25" s="151">
        <v>1</v>
      </c>
      <c r="D25" s="152">
        <v>3061000</v>
      </c>
      <c r="E25" s="153">
        <v>4</v>
      </c>
      <c r="F25" s="228">
        <f t="shared" si="0"/>
        <v>12292976</v>
      </c>
      <c r="G25" s="223"/>
      <c r="H25" s="223"/>
      <c r="I25" s="223"/>
      <c r="J25" s="223"/>
      <c r="K25" s="223"/>
      <c r="L25" s="223"/>
      <c r="M25" s="217"/>
      <c r="N25" s="217"/>
      <c r="O25" s="54"/>
      <c r="P25" s="54"/>
      <c r="Q25" s="54"/>
      <c r="R25" s="218"/>
    </row>
    <row r="26" spans="1:18" s="219" customFormat="1" ht="25.5">
      <c r="A26" s="225" t="s">
        <v>223</v>
      </c>
      <c r="B26" s="150" t="s">
        <v>181</v>
      </c>
      <c r="C26" s="151">
        <v>1</v>
      </c>
      <c r="D26" s="152">
        <v>3061000</v>
      </c>
      <c r="E26" s="153">
        <v>3</v>
      </c>
      <c r="F26" s="228">
        <f t="shared" si="0"/>
        <v>9219732</v>
      </c>
      <c r="G26" s="223"/>
      <c r="H26" s="223"/>
      <c r="I26" s="223"/>
      <c r="J26" s="223"/>
      <c r="K26" s="223"/>
      <c r="L26" s="223"/>
      <c r="M26" s="217"/>
      <c r="N26" s="217"/>
      <c r="O26" s="54"/>
      <c r="P26" s="54"/>
      <c r="Q26" s="54"/>
      <c r="R26" s="218"/>
    </row>
    <row r="27" spans="1:18" s="7" customFormat="1" ht="38.25">
      <c r="A27" s="226" t="s">
        <v>182</v>
      </c>
      <c r="B27" s="154" t="s">
        <v>80</v>
      </c>
      <c r="C27" s="151">
        <v>1</v>
      </c>
      <c r="D27" s="152">
        <v>1995000</v>
      </c>
      <c r="E27" s="153">
        <v>8</v>
      </c>
      <c r="F27" s="228">
        <f t="shared" si="0"/>
        <v>16023840</v>
      </c>
      <c r="G27" s="223"/>
      <c r="H27" s="223"/>
      <c r="I27" s="223"/>
      <c r="J27" s="223"/>
      <c r="K27" s="223"/>
      <c r="L27" s="222"/>
      <c r="M27" s="222"/>
      <c r="N27" s="222"/>
      <c r="O27" s="57"/>
      <c r="P27" s="57"/>
      <c r="Q27" s="57"/>
      <c r="R27" s="58"/>
    </row>
    <row r="28" spans="1:18" s="7" customFormat="1" ht="38.25">
      <c r="A28" s="226" t="s">
        <v>221</v>
      </c>
      <c r="B28" s="154" t="s">
        <v>80</v>
      </c>
      <c r="C28" s="151">
        <v>1</v>
      </c>
      <c r="D28" s="152">
        <v>1995000</v>
      </c>
      <c r="E28" s="153">
        <v>3.5</v>
      </c>
      <c r="F28" s="228">
        <f>C28*D28*E28+(C28*D28*E28*(4/1000))</f>
        <v>7010430</v>
      </c>
      <c r="G28" s="223"/>
      <c r="H28" s="223"/>
      <c r="I28" s="223"/>
      <c r="J28" s="223"/>
      <c r="K28" s="223"/>
      <c r="L28" s="222"/>
      <c r="M28" s="222"/>
      <c r="N28" s="222"/>
      <c r="O28" s="57"/>
      <c r="P28" s="57"/>
      <c r="Q28" s="57"/>
      <c r="R28" s="58"/>
    </row>
    <row r="29" spans="1:18" s="7" customFormat="1" ht="38.25">
      <c r="A29" s="226" t="s">
        <v>230</v>
      </c>
      <c r="B29" s="154" t="s">
        <v>80</v>
      </c>
      <c r="C29" s="151">
        <v>1</v>
      </c>
      <c r="D29" s="152">
        <v>1995000</v>
      </c>
      <c r="E29" s="153">
        <v>0.1333333</v>
      </c>
      <c r="F29" s="228">
        <f>C29*D29*E29+(C29*D29*E29*(4/1000))</f>
        <v>267063.933234</v>
      </c>
      <c r="G29" s="223"/>
      <c r="H29" s="223"/>
      <c r="I29" s="223"/>
      <c r="J29" s="223"/>
      <c r="K29" s="223"/>
      <c r="L29" s="222"/>
      <c r="M29" s="222"/>
      <c r="N29" s="222"/>
      <c r="O29" s="57"/>
      <c r="P29" s="57"/>
      <c r="Q29" s="57"/>
      <c r="R29" s="58"/>
    </row>
    <row r="30" spans="1:18" ht="51">
      <c r="A30" s="226" t="s">
        <v>183</v>
      </c>
      <c r="B30" s="176" t="s">
        <v>184</v>
      </c>
      <c r="C30" s="151">
        <v>1</v>
      </c>
      <c r="D30" s="152">
        <v>2040000</v>
      </c>
      <c r="E30" s="153">
        <v>8</v>
      </c>
      <c r="F30" s="228">
        <f t="shared" si="0"/>
        <v>16385280</v>
      </c>
      <c r="G30" s="222"/>
      <c r="H30" s="222"/>
      <c r="I30" s="222"/>
      <c r="J30" s="222"/>
      <c r="K30" s="222"/>
      <c r="L30" s="222"/>
      <c r="M30" s="222"/>
      <c r="N30" s="222"/>
      <c r="O30" s="57"/>
      <c r="P30" s="57"/>
      <c r="Q30" s="57"/>
      <c r="R30" s="58"/>
    </row>
    <row r="31" spans="1:18" ht="51">
      <c r="A31" s="226" t="s">
        <v>222</v>
      </c>
      <c r="B31" s="176" t="s">
        <v>184</v>
      </c>
      <c r="C31" s="151">
        <v>1</v>
      </c>
      <c r="D31" s="152">
        <v>2040000</v>
      </c>
      <c r="E31" s="153">
        <v>3</v>
      </c>
      <c r="F31" s="228">
        <f t="shared" si="0"/>
        <v>6144480</v>
      </c>
      <c r="G31" s="222"/>
      <c r="H31" s="222"/>
      <c r="I31" s="222"/>
      <c r="J31" s="222"/>
      <c r="K31" s="222"/>
      <c r="L31" s="222"/>
      <c r="M31" s="222"/>
      <c r="N31" s="222"/>
      <c r="O31" s="57"/>
      <c r="P31" s="57"/>
      <c r="Q31" s="57"/>
      <c r="R31" s="57"/>
    </row>
    <row r="32" spans="1:18" ht="33.75" customHeight="1">
      <c r="A32" s="155" t="s">
        <v>187</v>
      </c>
      <c r="B32" s="155" t="s">
        <v>185</v>
      </c>
      <c r="C32" s="156" t="s">
        <v>186</v>
      </c>
      <c r="D32" s="224">
        <v>1900000</v>
      </c>
      <c r="E32" s="157">
        <v>8</v>
      </c>
      <c r="F32" s="228">
        <f t="shared" si="0"/>
        <v>15260800</v>
      </c>
      <c r="G32" s="223"/>
      <c r="H32" s="223"/>
      <c r="I32" s="223"/>
      <c r="J32" s="223"/>
      <c r="K32" s="223"/>
      <c r="L32" s="222"/>
      <c r="M32" s="222"/>
      <c r="N32" s="222"/>
      <c r="O32" s="57"/>
      <c r="P32" s="57"/>
      <c r="Q32" s="57"/>
      <c r="R32" s="57"/>
    </row>
    <row r="33" spans="1:18" ht="33.75" customHeight="1">
      <c r="A33" s="155" t="s">
        <v>187</v>
      </c>
      <c r="B33" s="155" t="s">
        <v>185</v>
      </c>
      <c r="C33" s="156" t="s">
        <v>186</v>
      </c>
      <c r="D33" s="224">
        <v>1900000</v>
      </c>
      <c r="E33" s="157">
        <v>3</v>
      </c>
      <c r="F33" s="228">
        <f t="shared" si="0"/>
        <v>5722800</v>
      </c>
      <c r="G33" s="223"/>
      <c r="H33" s="223"/>
      <c r="I33" s="223"/>
      <c r="J33" s="223"/>
      <c r="K33" s="223"/>
      <c r="L33" s="222"/>
      <c r="M33" s="222"/>
      <c r="N33" s="222"/>
      <c r="O33" s="57"/>
      <c r="P33" s="57"/>
      <c r="Q33" s="57"/>
      <c r="R33" s="57"/>
    </row>
    <row r="34" spans="1:18" ht="33.75" customHeight="1">
      <c r="A34" s="155" t="s">
        <v>224</v>
      </c>
      <c r="B34" s="155" t="s">
        <v>225</v>
      </c>
      <c r="C34" s="156" t="s">
        <v>226</v>
      </c>
      <c r="D34" s="224">
        <v>4592000</v>
      </c>
      <c r="E34" s="157">
        <v>1</v>
      </c>
      <c r="F34" s="228">
        <v>4610368</v>
      </c>
      <c r="G34" s="54"/>
      <c r="H34" s="54"/>
      <c r="I34" s="54"/>
      <c r="J34" s="54"/>
      <c r="K34" s="54"/>
      <c r="L34" s="57"/>
      <c r="M34" s="57"/>
      <c r="N34" s="57"/>
      <c r="O34" s="222"/>
      <c r="P34" s="57"/>
      <c r="Q34" s="57"/>
      <c r="R34" s="57"/>
    </row>
    <row r="35" spans="1:18" ht="33.75" customHeight="1">
      <c r="A35" s="155" t="s">
        <v>224</v>
      </c>
      <c r="B35" s="155" t="s">
        <v>228</v>
      </c>
      <c r="C35" s="156" t="s">
        <v>226</v>
      </c>
      <c r="D35" s="224">
        <v>3061000</v>
      </c>
      <c r="E35" s="157">
        <v>2</v>
      </c>
      <c r="F35" s="228">
        <f>C35*D35*E35+(C35*D35*E35*(4/1000))</f>
        <v>6146488</v>
      </c>
      <c r="G35" s="54"/>
      <c r="H35" s="54"/>
      <c r="I35" s="54"/>
      <c r="J35" s="54"/>
      <c r="K35" s="54"/>
      <c r="L35" s="57"/>
      <c r="M35" s="57"/>
      <c r="N35" s="57"/>
      <c r="O35" s="222"/>
      <c r="P35" s="57"/>
      <c r="Q35" s="57"/>
      <c r="R35" s="57"/>
    </row>
    <row r="36" spans="1:18" ht="13.5" thickBot="1">
      <c r="A36" s="322" t="s">
        <v>29</v>
      </c>
      <c r="B36" s="323"/>
      <c r="C36" s="323"/>
      <c r="D36" s="323"/>
      <c r="E36" s="324"/>
      <c r="F36" s="59">
        <f>SUM(F21:F35)</f>
        <v>174163377.933234</v>
      </c>
      <c r="G36" s="325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7"/>
    </row>
    <row r="37" spans="1:18" s="3" customFormat="1" ht="18" customHeight="1" thickBot="1">
      <c r="A37" s="328" t="s">
        <v>30</v>
      </c>
      <c r="B37" s="329"/>
      <c r="C37" s="329"/>
      <c r="D37" s="329"/>
      <c r="E37" s="329"/>
      <c r="F37" s="32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s="8" customFormat="1" ht="16.5" customHeight="1">
      <c r="A38" s="334" t="s">
        <v>31</v>
      </c>
      <c r="B38" s="335"/>
      <c r="C38" s="310" t="s">
        <v>32</v>
      </c>
      <c r="D38" s="332" t="s">
        <v>17</v>
      </c>
      <c r="E38" s="299" t="s">
        <v>33</v>
      </c>
      <c r="F38" s="310" t="s">
        <v>20</v>
      </c>
      <c r="G38" s="372" t="s">
        <v>21</v>
      </c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4"/>
    </row>
    <row r="39" spans="1:18" s="6" customFormat="1" ht="14.25" customHeight="1">
      <c r="A39" s="336"/>
      <c r="B39" s="337"/>
      <c r="C39" s="253"/>
      <c r="D39" s="333"/>
      <c r="E39" s="300"/>
      <c r="F39" s="253"/>
      <c r="G39" s="54" t="s">
        <v>22</v>
      </c>
      <c r="H39" s="54" t="s">
        <v>59</v>
      </c>
      <c r="I39" s="54" t="s">
        <v>23</v>
      </c>
      <c r="J39" s="54" t="s">
        <v>24</v>
      </c>
      <c r="K39" s="54" t="s">
        <v>25</v>
      </c>
      <c r="L39" s="54" t="s">
        <v>26</v>
      </c>
      <c r="M39" s="54" t="s">
        <v>27</v>
      </c>
      <c r="N39" s="54" t="s">
        <v>28</v>
      </c>
      <c r="O39" s="54" t="s">
        <v>55</v>
      </c>
      <c r="P39" s="54" t="s">
        <v>56</v>
      </c>
      <c r="Q39" s="54" t="s">
        <v>57</v>
      </c>
      <c r="R39" s="55" t="s">
        <v>58</v>
      </c>
    </row>
    <row r="40" spans="1:29" s="6" customFormat="1" ht="47.25" customHeight="1">
      <c r="A40" s="388" t="s">
        <v>220</v>
      </c>
      <c r="B40" s="389"/>
      <c r="C40" s="177" t="s">
        <v>189</v>
      </c>
      <c r="D40" s="167" t="s">
        <v>186</v>
      </c>
      <c r="E40" s="144">
        <v>2957031</v>
      </c>
      <c r="F40" s="228">
        <f>D40*E40</f>
        <v>2957031</v>
      </c>
      <c r="G40" s="54"/>
      <c r="H40" s="54"/>
      <c r="I40" s="54"/>
      <c r="J40" s="223"/>
      <c r="K40" s="54"/>
      <c r="L40" s="54"/>
      <c r="M40" s="54"/>
      <c r="N40" s="54"/>
      <c r="O40" s="54"/>
      <c r="P40" s="54"/>
      <c r="Q40" s="54"/>
      <c r="R40" s="55"/>
      <c r="AC40" s="232"/>
    </row>
    <row r="41" spans="1:18" ht="12.75" customHeight="1" thickBot="1">
      <c r="A41" s="322" t="s">
        <v>29</v>
      </c>
      <c r="B41" s="323"/>
      <c r="C41" s="323"/>
      <c r="D41" s="323"/>
      <c r="E41" s="324"/>
      <c r="F41" s="59">
        <f>SUM(F40:F40)</f>
        <v>2957031</v>
      </c>
      <c r="G41" s="62"/>
      <c r="H41" s="63"/>
      <c r="I41" s="63"/>
      <c r="J41" s="63"/>
      <c r="K41" s="63"/>
      <c r="L41" s="63"/>
      <c r="M41" s="64"/>
      <c r="N41" s="65"/>
      <c r="O41" s="65"/>
      <c r="P41" s="65"/>
      <c r="Q41" s="65"/>
      <c r="R41" s="66"/>
    </row>
    <row r="42" spans="1:18" s="3" customFormat="1" ht="18.75" customHeight="1" thickBot="1">
      <c r="A42" s="385" t="s">
        <v>34</v>
      </c>
      <c r="B42" s="386"/>
      <c r="C42" s="386"/>
      <c r="D42" s="386"/>
      <c r="E42" s="386"/>
      <c r="F42" s="387"/>
      <c r="G42" s="325"/>
      <c r="H42" s="326"/>
      <c r="I42" s="326"/>
      <c r="J42" s="326"/>
      <c r="K42" s="326"/>
      <c r="L42" s="326"/>
      <c r="M42" s="326"/>
      <c r="N42" s="60"/>
      <c r="O42" s="60"/>
      <c r="P42" s="60"/>
      <c r="Q42" s="60"/>
      <c r="R42" s="61"/>
    </row>
    <row r="43" spans="1:18" s="3" customFormat="1" ht="13.5" customHeight="1" thickBot="1">
      <c r="A43" s="67"/>
      <c r="B43" s="68"/>
      <c r="C43" s="69"/>
      <c r="D43" s="70"/>
      <c r="E43" s="71"/>
      <c r="F43" s="70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</row>
    <row r="44" spans="1:18" s="6" customFormat="1" ht="15.75" customHeight="1" hidden="1">
      <c r="A44" s="334" t="s">
        <v>31</v>
      </c>
      <c r="B44" s="335"/>
      <c r="C44" s="310" t="s">
        <v>32</v>
      </c>
      <c r="D44" s="332" t="s">
        <v>17</v>
      </c>
      <c r="E44" s="299" t="s">
        <v>33</v>
      </c>
      <c r="F44" s="310" t="s">
        <v>20</v>
      </c>
      <c r="G44" s="372" t="s">
        <v>21</v>
      </c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4"/>
    </row>
    <row r="45" spans="1:18" s="7" customFormat="1" ht="13.5" customHeight="1" hidden="1">
      <c r="A45" s="336"/>
      <c r="B45" s="337"/>
      <c r="C45" s="253"/>
      <c r="D45" s="333"/>
      <c r="E45" s="300"/>
      <c r="F45" s="253"/>
      <c r="G45" s="54" t="s">
        <v>22</v>
      </c>
      <c r="H45" s="54" t="s">
        <v>59</v>
      </c>
      <c r="I45" s="54" t="s">
        <v>23</v>
      </c>
      <c r="J45" s="54" t="s">
        <v>24</v>
      </c>
      <c r="K45" s="54" t="s">
        <v>25</v>
      </c>
      <c r="L45" s="54" t="s">
        <v>26</v>
      </c>
      <c r="M45" s="54" t="s">
        <v>27</v>
      </c>
      <c r="N45" s="54" t="s">
        <v>28</v>
      </c>
      <c r="O45" s="54" t="s">
        <v>55</v>
      </c>
      <c r="P45" s="54" t="s">
        <v>56</v>
      </c>
      <c r="Q45" s="54" t="s">
        <v>57</v>
      </c>
      <c r="R45" s="55" t="s">
        <v>58</v>
      </c>
    </row>
    <row r="46" spans="1:18" ht="13.5" customHeight="1" hidden="1" thickBot="1">
      <c r="A46" s="364"/>
      <c r="B46" s="308"/>
      <c r="C46" s="56"/>
      <c r="D46" s="50"/>
      <c r="E46" s="49"/>
      <c r="F46" s="50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spans="1:18" ht="13.5" customHeight="1" hidden="1" thickBot="1">
      <c r="A47" s="322" t="s">
        <v>29</v>
      </c>
      <c r="B47" s="323"/>
      <c r="C47" s="323"/>
      <c r="D47" s="323"/>
      <c r="E47" s="324"/>
      <c r="F47" s="74">
        <f>SUM(F46:F46)</f>
        <v>0</v>
      </c>
      <c r="G47" s="301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84"/>
    </row>
    <row r="48" spans="1:18" ht="21" customHeight="1" hidden="1" thickBot="1">
      <c r="A48" s="75" t="s">
        <v>37</v>
      </c>
      <c r="B48" s="76"/>
      <c r="C48" s="77"/>
      <c r="D48" s="78"/>
      <c r="E48" s="79"/>
      <c r="F48" s="78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1:18" s="6" customFormat="1" ht="16.5" customHeight="1" hidden="1">
      <c r="A49" s="314" t="s">
        <v>15</v>
      </c>
      <c r="B49" s="315"/>
      <c r="C49" s="309" t="s">
        <v>35</v>
      </c>
      <c r="D49" s="383" t="s">
        <v>17</v>
      </c>
      <c r="E49" s="299" t="s">
        <v>33</v>
      </c>
      <c r="F49" s="310" t="s">
        <v>20</v>
      </c>
      <c r="G49" s="311" t="s">
        <v>21</v>
      </c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3"/>
    </row>
    <row r="50" spans="1:18" s="7" customFormat="1" ht="13.5" customHeight="1" hidden="1">
      <c r="A50" s="316"/>
      <c r="B50" s="317"/>
      <c r="C50" s="309"/>
      <c r="D50" s="300"/>
      <c r="E50" s="300"/>
      <c r="F50" s="253"/>
      <c r="G50" s="54" t="s">
        <v>22</v>
      </c>
      <c r="H50" s="54" t="s">
        <v>59</v>
      </c>
      <c r="I50" s="54" t="s">
        <v>23</v>
      </c>
      <c r="J50" s="54" t="s">
        <v>24</v>
      </c>
      <c r="K50" s="54" t="s">
        <v>25</v>
      </c>
      <c r="L50" s="54" t="s">
        <v>26</v>
      </c>
      <c r="M50" s="54" t="s">
        <v>27</v>
      </c>
      <c r="N50" s="54" t="s">
        <v>28</v>
      </c>
      <c r="O50" s="54" t="s">
        <v>55</v>
      </c>
      <c r="P50" s="54" t="s">
        <v>56</v>
      </c>
      <c r="Q50" s="54" t="s">
        <v>57</v>
      </c>
      <c r="R50" s="55" t="s">
        <v>58</v>
      </c>
    </row>
    <row r="51" spans="1:18" ht="13.5" hidden="1" thickBot="1">
      <c r="A51" s="316"/>
      <c r="B51" s="317"/>
      <c r="C51" s="56"/>
      <c r="D51" s="50"/>
      <c r="E51" s="49"/>
      <c r="F51" s="50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</row>
    <row r="52" spans="1:18" ht="13.5" customHeight="1" hidden="1" thickBot="1">
      <c r="A52" s="322" t="s">
        <v>29</v>
      </c>
      <c r="B52" s="323"/>
      <c r="C52" s="323"/>
      <c r="D52" s="323"/>
      <c r="E52" s="324"/>
      <c r="F52" s="74">
        <f>SUM(F51:F51)</f>
        <v>0</v>
      </c>
      <c r="G52" s="325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7"/>
    </row>
    <row r="53" spans="1:18" ht="21.75" customHeight="1" hidden="1" thickBot="1">
      <c r="A53" s="75" t="s">
        <v>38</v>
      </c>
      <c r="B53" s="76"/>
      <c r="C53" s="77"/>
      <c r="D53" s="78"/>
      <c r="E53" s="79"/>
      <c r="F53" s="78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</row>
    <row r="54" spans="1:18" s="6" customFormat="1" ht="12.75" customHeight="1" hidden="1">
      <c r="A54" s="369" t="s">
        <v>15</v>
      </c>
      <c r="B54" s="309" t="s">
        <v>39</v>
      </c>
      <c r="C54" s="390" t="s">
        <v>40</v>
      </c>
      <c r="D54" s="392" t="s">
        <v>41</v>
      </c>
      <c r="E54" s="309" t="s">
        <v>42</v>
      </c>
      <c r="F54" s="310" t="s">
        <v>20</v>
      </c>
      <c r="G54" s="311" t="s">
        <v>21</v>
      </c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3"/>
    </row>
    <row r="55" spans="1:18" s="7" customFormat="1" ht="13.5" customHeight="1" hidden="1">
      <c r="A55" s="369"/>
      <c r="B55" s="309"/>
      <c r="C55" s="391"/>
      <c r="D55" s="392"/>
      <c r="E55" s="309"/>
      <c r="F55" s="253"/>
      <c r="G55" s="54" t="s">
        <v>22</v>
      </c>
      <c r="H55" s="54" t="s">
        <v>59</v>
      </c>
      <c r="I55" s="54" t="s">
        <v>23</v>
      </c>
      <c r="J55" s="54" t="s">
        <v>24</v>
      </c>
      <c r="K55" s="54" t="s">
        <v>25</v>
      </c>
      <c r="L55" s="54" t="s">
        <v>26</v>
      </c>
      <c r="M55" s="54" t="s">
        <v>27</v>
      </c>
      <c r="N55" s="54" t="s">
        <v>28</v>
      </c>
      <c r="O55" s="54" t="s">
        <v>55</v>
      </c>
      <c r="P55" s="54" t="s">
        <v>56</v>
      </c>
      <c r="Q55" s="54" t="s">
        <v>57</v>
      </c>
      <c r="R55" s="55" t="s">
        <v>58</v>
      </c>
    </row>
    <row r="56" spans="1:18" s="7" customFormat="1" ht="13.5" customHeight="1" hidden="1">
      <c r="A56" s="148"/>
      <c r="B56" s="149"/>
      <c r="C56" s="158"/>
      <c r="D56" s="159"/>
      <c r="E56" s="160"/>
      <c r="F56" s="161"/>
      <c r="G56" s="162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4"/>
    </row>
    <row r="57" spans="1:18" ht="13.5" customHeight="1" hidden="1" thickBot="1">
      <c r="A57" s="322" t="s">
        <v>29</v>
      </c>
      <c r="B57" s="323"/>
      <c r="C57" s="323"/>
      <c r="D57" s="323"/>
      <c r="E57" s="324"/>
      <c r="F57" s="80">
        <f>SUM(F56)</f>
        <v>0</v>
      </c>
      <c r="G57" s="325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7"/>
    </row>
    <row r="58" spans="1:18" ht="22.5" customHeight="1" hidden="1" thickBot="1">
      <c r="A58" s="75" t="s">
        <v>43</v>
      </c>
      <c r="B58" s="76"/>
      <c r="C58" s="77"/>
      <c r="D58" s="78"/>
      <c r="E58" s="79"/>
      <c r="F58" s="78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</row>
    <row r="59" spans="1:18" s="6" customFormat="1" ht="12.75" customHeight="1" hidden="1">
      <c r="A59" s="314" t="s">
        <v>15</v>
      </c>
      <c r="B59" s="395"/>
      <c r="C59" s="395"/>
      <c r="D59" s="315"/>
      <c r="E59" s="309" t="s">
        <v>39</v>
      </c>
      <c r="F59" s="338" t="s">
        <v>36</v>
      </c>
      <c r="G59" s="311" t="s">
        <v>21</v>
      </c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3"/>
    </row>
    <row r="60" spans="1:18" s="7" customFormat="1" ht="13.5" customHeight="1" hidden="1">
      <c r="A60" s="316"/>
      <c r="B60" s="367"/>
      <c r="C60" s="367"/>
      <c r="D60" s="317"/>
      <c r="E60" s="309"/>
      <c r="F60" s="338"/>
      <c r="G60" s="54" t="s">
        <v>22</v>
      </c>
      <c r="H60" s="54" t="s">
        <v>59</v>
      </c>
      <c r="I60" s="54" t="s">
        <v>23</v>
      </c>
      <c r="J60" s="54" t="s">
        <v>24</v>
      </c>
      <c r="K60" s="54" t="s">
        <v>25</v>
      </c>
      <c r="L60" s="54" t="s">
        <v>26</v>
      </c>
      <c r="M60" s="54" t="s">
        <v>27</v>
      </c>
      <c r="N60" s="54" t="s">
        <v>28</v>
      </c>
      <c r="O60" s="54" t="s">
        <v>55</v>
      </c>
      <c r="P60" s="54" t="s">
        <v>56</v>
      </c>
      <c r="Q60" s="54" t="s">
        <v>57</v>
      </c>
      <c r="R60" s="55" t="s">
        <v>58</v>
      </c>
    </row>
    <row r="61" spans="1:18" ht="25.5" customHeight="1" hidden="1">
      <c r="A61" s="394"/>
      <c r="B61" s="241"/>
      <c r="C61" s="241"/>
      <c r="D61" s="242"/>
      <c r="E61" s="49"/>
      <c r="F61" s="50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8"/>
    </row>
    <row r="62" spans="1:18" ht="9.75" customHeight="1" hidden="1" thickBot="1">
      <c r="A62" s="322" t="s">
        <v>29</v>
      </c>
      <c r="B62" s="323"/>
      <c r="C62" s="323"/>
      <c r="D62" s="323"/>
      <c r="E62" s="324"/>
      <c r="F62" s="80">
        <f>SUM(F61:F61)</f>
        <v>0</v>
      </c>
      <c r="G62" s="325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7"/>
    </row>
    <row r="63" spans="1:18" s="3" customFormat="1" ht="19.5" customHeight="1" thickBot="1">
      <c r="A63" s="75" t="s">
        <v>44</v>
      </c>
      <c r="B63" s="76"/>
      <c r="C63" s="77"/>
      <c r="D63" s="78"/>
      <c r="E63" s="79"/>
      <c r="F63" s="78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1"/>
    </row>
    <row r="64" spans="1:29" s="6" customFormat="1" ht="12.75" customHeight="1">
      <c r="A64" s="314" t="s">
        <v>15</v>
      </c>
      <c r="B64" s="315"/>
      <c r="C64" s="309" t="s">
        <v>35</v>
      </c>
      <c r="D64" s="383" t="s">
        <v>17</v>
      </c>
      <c r="E64" s="299" t="s">
        <v>33</v>
      </c>
      <c r="F64" s="310" t="s">
        <v>20</v>
      </c>
      <c r="G64" s="311" t="s">
        <v>21</v>
      </c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3"/>
      <c r="AC64" s="1"/>
    </row>
    <row r="65" spans="1:29" s="7" customFormat="1" ht="13.5" customHeight="1">
      <c r="A65" s="316"/>
      <c r="B65" s="317"/>
      <c r="C65" s="309"/>
      <c r="D65" s="300"/>
      <c r="E65" s="300"/>
      <c r="F65" s="253"/>
      <c r="G65" s="54" t="s">
        <v>22</v>
      </c>
      <c r="H65" s="54" t="s">
        <v>59</v>
      </c>
      <c r="I65" s="54" t="s">
        <v>23</v>
      </c>
      <c r="J65" s="54" t="s">
        <v>24</v>
      </c>
      <c r="K65" s="54" t="s">
        <v>25</v>
      </c>
      <c r="L65" s="54" t="s">
        <v>26</v>
      </c>
      <c r="M65" s="54" t="s">
        <v>27</v>
      </c>
      <c r="N65" s="54" t="s">
        <v>28</v>
      </c>
      <c r="O65" s="54" t="s">
        <v>55</v>
      </c>
      <c r="P65" s="54" t="s">
        <v>56</v>
      </c>
      <c r="Q65" s="54" t="s">
        <v>57</v>
      </c>
      <c r="R65" s="55" t="s">
        <v>58</v>
      </c>
      <c r="AC65" s="1"/>
    </row>
    <row r="66" spans="1:28" ht="35.25" customHeight="1">
      <c r="A66" s="240" t="s">
        <v>188</v>
      </c>
      <c r="B66" s="242"/>
      <c r="C66" s="177" t="s">
        <v>189</v>
      </c>
      <c r="D66" s="167">
        <v>1</v>
      </c>
      <c r="E66" s="144">
        <v>7519960</v>
      </c>
      <c r="F66" s="228">
        <f>E66</f>
        <v>7519960</v>
      </c>
      <c r="G66" s="57"/>
      <c r="H66" s="57"/>
      <c r="I66" s="57"/>
      <c r="J66" s="222"/>
      <c r="K66" s="57"/>
      <c r="L66" s="57"/>
      <c r="M66" s="57"/>
      <c r="N66" s="57"/>
      <c r="O66" s="57"/>
      <c r="P66" s="57"/>
      <c r="Q66" s="57"/>
      <c r="R66" s="57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</row>
    <row r="67" spans="1:29" ht="30.75" customHeight="1">
      <c r="A67" s="240" t="s">
        <v>219</v>
      </c>
      <c r="B67" s="242"/>
      <c r="C67" s="56" t="s">
        <v>189</v>
      </c>
      <c r="D67" s="167">
        <v>1</v>
      </c>
      <c r="E67" s="152">
        <v>25051158</v>
      </c>
      <c r="F67" s="228">
        <f aca="true" t="shared" si="1" ref="F67:F75">E67</f>
        <v>25051158</v>
      </c>
      <c r="G67" s="57"/>
      <c r="H67" s="57"/>
      <c r="I67" s="57"/>
      <c r="J67" s="222"/>
      <c r="K67" s="57"/>
      <c r="L67" s="57"/>
      <c r="M67" s="57"/>
      <c r="N67" s="57"/>
      <c r="O67" s="57"/>
      <c r="P67" s="57"/>
      <c r="Q67" s="57"/>
      <c r="R67" s="57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230" t="s">
        <v>212</v>
      </c>
    </row>
    <row r="68" spans="1:29" ht="30.75" customHeight="1">
      <c r="A68" s="241" t="s">
        <v>218</v>
      </c>
      <c r="B68" s="242"/>
      <c r="C68" s="177" t="s">
        <v>189</v>
      </c>
      <c r="D68" s="167">
        <v>1</v>
      </c>
      <c r="E68" s="152">
        <v>17905629</v>
      </c>
      <c r="F68" s="228">
        <f t="shared" si="1"/>
        <v>17905629</v>
      </c>
      <c r="G68" s="57"/>
      <c r="H68" s="57"/>
      <c r="I68" s="57"/>
      <c r="J68" s="222"/>
      <c r="K68" s="57"/>
      <c r="L68" s="57"/>
      <c r="M68" s="57"/>
      <c r="N68" s="57"/>
      <c r="O68" s="57"/>
      <c r="P68" s="57"/>
      <c r="Q68" s="57"/>
      <c r="R68" s="57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230"/>
    </row>
    <row r="69" spans="1:29" ht="30.75" customHeight="1">
      <c r="A69" s="241" t="s">
        <v>214</v>
      </c>
      <c r="B69" s="242"/>
      <c r="C69" s="177" t="s">
        <v>189</v>
      </c>
      <c r="D69" s="167">
        <v>1</v>
      </c>
      <c r="E69" s="227">
        <v>24910357</v>
      </c>
      <c r="F69" s="228">
        <f t="shared" si="1"/>
        <v>24910357</v>
      </c>
      <c r="G69" s="57"/>
      <c r="H69" s="57"/>
      <c r="I69" s="57"/>
      <c r="J69" s="222"/>
      <c r="K69" s="57"/>
      <c r="L69" s="57"/>
      <c r="M69" s="57"/>
      <c r="N69" s="57"/>
      <c r="O69" s="57"/>
      <c r="P69" s="57"/>
      <c r="Q69" s="57"/>
      <c r="R69" s="57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230"/>
    </row>
    <row r="70" spans="1:29" ht="42.75" customHeight="1">
      <c r="A70" s="241" t="s">
        <v>213</v>
      </c>
      <c r="B70" s="242"/>
      <c r="C70" s="177" t="s">
        <v>189</v>
      </c>
      <c r="D70" s="167">
        <v>1</v>
      </c>
      <c r="E70" s="227">
        <v>5107599</v>
      </c>
      <c r="F70" s="228">
        <f t="shared" si="1"/>
        <v>5107599</v>
      </c>
      <c r="G70" s="57"/>
      <c r="H70" s="57"/>
      <c r="I70" s="57"/>
      <c r="J70" s="222"/>
      <c r="K70" s="57"/>
      <c r="L70" s="57"/>
      <c r="M70" s="57"/>
      <c r="N70" s="57"/>
      <c r="O70" s="57"/>
      <c r="P70" s="57"/>
      <c r="Q70" s="57"/>
      <c r="R70" s="57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230"/>
    </row>
    <row r="71" spans="1:28" ht="30.75" customHeight="1">
      <c r="A71" s="241" t="s">
        <v>211</v>
      </c>
      <c r="B71" s="242"/>
      <c r="C71" s="177" t="s">
        <v>189</v>
      </c>
      <c r="D71" s="167">
        <v>1</v>
      </c>
      <c r="E71" s="227">
        <v>24573958</v>
      </c>
      <c r="F71" s="228">
        <f t="shared" si="1"/>
        <v>24573958</v>
      </c>
      <c r="G71" s="57"/>
      <c r="H71" s="57"/>
      <c r="I71" s="57"/>
      <c r="J71" s="222"/>
      <c r="K71" s="57"/>
      <c r="L71" s="57"/>
      <c r="M71" s="57"/>
      <c r="N71" s="57"/>
      <c r="O71" s="57"/>
      <c r="P71" s="57"/>
      <c r="Q71" s="57"/>
      <c r="R71" s="57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</row>
    <row r="72" spans="1:28" ht="30.75" customHeight="1">
      <c r="A72" s="241" t="s">
        <v>209</v>
      </c>
      <c r="B72" s="242"/>
      <c r="C72" s="177" t="s">
        <v>189</v>
      </c>
      <c r="D72" s="167">
        <v>1</v>
      </c>
      <c r="E72" s="227">
        <v>3747986</v>
      </c>
      <c r="F72" s="228">
        <f t="shared" si="1"/>
        <v>3747986</v>
      </c>
      <c r="G72" s="57"/>
      <c r="H72" s="57"/>
      <c r="I72" s="57"/>
      <c r="J72" s="222"/>
      <c r="K72" s="57"/>
      <c r="L72" s="57"/>
      <c r="M72" s="57"/>
      <c r="N72" s="57"/>
      <c r="O72" s="57"/>
      <c r="P72" s="57"/>
      <c r="Q72" s="57"/>
      <c r="R72" s="57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</row>
    <row r="73" spans="1:28" ht="27.75" customHeight="1">
      <c r="A73" s="320" t="s">
        <v>202</v>
      </c>
      <c r="B73" s="319"/>
      <c r="C73" s="151" t="s">
        <v>189</v>
      </c>
      <c r="D73" s="167">
        <v>1</v>
      </c>
      <c r="E73" s="166">
        <v>3012000</v>
      </c>
      <c r="F73" s="228">
        <f t="shared" si="1"/>
        <v>3012000</v>
      </c>
      <c r="G73" s="57"/>
      <c r="H73" s="57"/>
      <c r="I73" s="57"/>
      <c r="J73" s="222"/>
      <c r="K73" s="57"/>
      <c r="L73" s="57"/>
      <c r="M73" s="57"/>
      <c r="N73" s="57"/>
      <c r="O73" s="57"/>
      <c r="P73" s="57"/>
      <c r="Q73" s="57"/>
      <c r="R73" s="57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</row>
    <row r="74" spans="1:28" ht="27.75" customHeight="1">
      <c r="A74" s="330" t="s">
        <v>190</v>
      </c>
      <c r="B74" s="331"/>
      <c r="C74" s="151" t="s">
        <v>189</v>
      </c>
      <c r="D74" s="167">
        <v>1</v>
      </c>
      <c r="E74" s="166">
        <v>3871022</v>
      </c>
      <c r="F74" s="228">
        <f t="shared" si="1"/>
        <v>3871022</v>
      </c>
      <c r="G74" s="57"/>
      <c r="H74" s="57"/>
      <c r="I74" s="57"/>
      <c r="J74" s="222"/>
      <c r="K74" s="57"/>
      <c r="L74" s="57"/>
      <c r="M74" s="57"/>
      <c r="N74" s="57"/>
      <c r="O74" s="57"/>
      <c r="P74" s="57"/>
      <c r="Q74" s="57"/>
      <c r="R74" s="57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</row>
    <row r="75" spans="1:28" ht="28.5" customHeight="1">
      <c r="A75" s="318" t="s">
        <v>210</v>
      </c>
      <c r="B75" s="319"/>
      <c r="C75" s="151" t="s">
        <v>189</v>
      </c>
      <c r="D75" s="167" t="s">
        <v>186</v>
      </c>
      <c r="E75" s="220">
        <v>6845840</v>
      </c>
      <c r="F75" s="228">
        <f t="shared" si="1"/>
        <v>6845840</v>
      </c>
      <c r="G75" s="57"/>
      <c r="H75" s="57"/>
      <c r="I75" s="57"/>
      <c r="J75" s="222"/>
      <c r="K75" s="57"/>
      <c r="L75" s="57"/>
      <c r="M75" s="57"/>
      <c r="N75" s="57"/>
      <c r="O75" s="57"/>
      <c r="P75" s="57"/>
      <c r="Q75" s="57"/>
      <c r="R75" s="57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</row>
    <row r="76" spans="1:28" ht="28.5" customHeight="1">
      <c r="A76" s="321" t="s">
        <v>229</v>
      </c>
      <c r="B76" s="321"/>
      <c r="C76" s="236"/>
      <c r="D76" s="237"/>
      <c r="E76" s="238"/>
      <c r="F76" s="74">
        <f>601146-267064</f>
        <v>334082</v>
      </c>
      <c r="G76" s="165"/>
      <c r="H76" s="72"/>
      <c r="I76" s="72"/>
      <c r="J76" s="239"/>
      <c r="K76" s="72"/>
      <c r="L76" s="72"/>
      <c r="M76" s="72"/>
      <c r="N76" s="72"/>
      <c r="O76" s="72"/>
      <c r="P76" s="72"/>
      <c r="Q76" s="72"/>
      <c r="R76" s="72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</row>
    <row r="77" spans="1:28" ht="28.5" customHeight="1" thickBot="1">
      <c r="A77" s="322" t="s">
        <v>29</v>
      </c>
      <c r="B77" s="323"/>
      <c r="C77" s="323"/>
      <c r="D77" s="323"/>
      <c r="E77" s="324"/>
      <c r="F77" s="80">
        <f>SUM(F66:F76)</f>
        <v>122879591</v>
      </c>
      <c r="G77" s="165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</row>
    <row r="78" spans="1:18" ht="13.5" thickBot="1">
      <c r="A78" s="75" t="s">
        <v>89</v>
      </c>
      <c r="B78" s="76"/>
      <c r="C78" s="77"/>
      <c r="D78" s="78"/>
      <c r="E78" s="79"/>
      <c r="F78" s="78"/>
      <c r="G78" s="311" t="s">
        <v>21</v>
      </c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3"/>
    </row>
    <row r="79" spans="1:18" ht="16.5">
      <c r="A79" s="314" t="s">
        <v>15</v>
      </c>
      <c r="B79" s="315"/>
      <c r="C79" s="309" t="s">
        <v>35</v>
      </c>
      <c r="D79" s="383" t="s">
        <v>17</v>
      </c>
      <c r="E79" s="299" t="s">
        <v>33</v>
      </c>
      <c r="F79" s="310" t="s">
        <v>20</v>
      </c>
      <c r="G79" s="54" t="s">
        <v>22</v>
      </c>
      <c r="H79" s="54" t="s">
        <v>59</v>
      </c>
      <c r="I79" s="54" t="s">
        <v>23</v>
      </c>
      <c r="J79" s="54" t="s">
        <v>24</v>
      </c>
      <c r="K79" s="54" t="s">
        <v>25</v>
      </c>
      <c r="L79" s="54" t="s">
        <v>26</v>
      </c>
      <c r="M79" s="54" t="s">
        <v>27</v>
      </c>
      <c r="N79" s="54" t="s">
        <v>28</v>
      </c>
      <c r="O79" s="54" t="s">
        <v>55</v>
      </c>
      <c r="P79" s="54" t="s">
        <v>56</v>
      </c>
      <c r="Q79" s="54" t="s">
        <v>57</v>
      </c>
      <c r="R79" s="54" t="s">
        <v>58</v>
      </c>
    </row>
    <row r="80" spans="1:18" ht="12.75">
      <c r="A80" s="316"/>
      <c r="B80" s="317"/>
      <c r="C80" s="309"/>
      <c r="D80" s="300"/>
      <c r="E80" s="300"/>
      <c r="F80" s="253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2.75">
      <c r="A81" s="304" t="s">
        <v>99</v>
      </c>
      <c r="B81" s="305"/>
      <c r="C81" s="56"/>
      <c r="D81" s="50"/>
      <c r="E81" s="49"/>
      <c r="F81" s="231">
        <v>2976744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2.75">
      <c r="A82" s="306" t="s">
        <v>91</v>
      </c>
      <c r="B82" s="305"/>
      <c r="C82" s="56"/>
      <c r="D82" s="50"/>
      <c r="E82" s="49"/>
      <c r="F82" s="229">
        <f>1445795+(1445795*0.1)</f>
        <v>1590374.5</v>
      </c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2.75">
      <c r="A83" s="304" t="s">
        <v>100</v>
      </c>
      <c r="B83" s="305"/>
      <c r="C83" s="56"/>
      <c r="D83" s="50"/>
      <c r="E83" s="49"/>
      <c r="F83" s="50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2.75">
      <c r="A84" s="307"/>
      <c r="B84" s="308"/>
      <c r="C84" s="56"/>
      <c r="D84" s="50"/>
      <c r="E84" s="49"/>
      <c r="F84" s="50"/>
      <c r="G84" s="296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8"/>
    </row>
    <row r="85" spans="1:18" ht="12.75">
      <c r="A85" s="293" t="s">
        <v>29</v>
      </c>
      <c r="B85" s="294"/>
      <c r="C85" s="294"/>
      <c r="D85" s="294"/>
      <c r="E85" s="295"/>
      <c r="F85" s="74">
        <f>SUM(F81:F84)</f>
        <v>4567118.5</v>
      </c>
      <c r="G85" s="301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3"/>
    </row>
    <row r="86" spans="1:18" ht="12.75">
      <c r="A86" s="393" t="s">
        <v>90</v>
      </c>
      <c r="B86" s="294"/>
      <c r="C86" s="294"/>
      <c r="D86" s="294"/>
      <c r="E86" s="295"/>
      <c r="F86" s="50">
        <f>F36+F41+F47+F52+F57+F62+F77</f>
        <v>299999999.933234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6" ht="12.75">
      <c r="A87" s="81"/>
      <c r="B87" s="81"/>
      <c r="C87" s="82"/>
      <c r="D87" s="83"/>
      <c r="E87" s="84"/>
      <c r="F87" s="83"/>
    </row>
    <row r="89" ht="12.75">
      <c r="F89" s="11">
        <f>300000000-F86</f>
        <v>0.06676602363586426</v>
      </c>
    </row>
    <row r="90" ht="12.75">
      <c r="F90" s="11">
        <f>F89-F86</f>
        <v>-299999999.86646795</v>
      </c>
    </row>
  </sheetData>
  <sheetProtection/>
  <mergeCells count="110">
    <mergeCell ref="G59:R59"/>
    <mergeCell ref="G57:R57"/>
    <mergeCell ref="E59:E60"/>
    <mergeCell ref="F59:F60"/>
    <mergeCell ref="B54:B55"/>
    <mergeCell ref="A59:D60"/>
    <mergeCell ref="G54:R54"/>
    <mergeCell ref="A86:E86"/>
    <mergeCell ref="D79:D80"/>
    <mergeCell ref="A54:A55"/>
    <mergeCell ref="A61:D61"/>
    <mergeCell ref="A57:E57"/>
    <mergeCell ref="D64:D65"/>
    <mergeCell ref="A67:B67"/>
    <mergeCell ref="A71:B71"/>
    <mergeCell ref="A49:B50"/>
    <mergeCell ref="A40:B40"/>
    <mergeCell ref="C54:C55"/>
    <mergeCell ref="D54:D55"/>
    <mergeCell ref="D44:D45"/>
    <mergeCell ref="E44:E45"/>
    <mergeCell ref="A51:B51"/>
    <mergeCell ref="E54:E55"/>
    <mergeCell ref="G38:R38"/>
    <mergeCell ref="F49:F50"/>
    <mergeCell ref="F44:F45"/>
    <mergeCell ref="G42:M42"/>
    <mergeCell ref="G47:R47"/>
    <mergeCell ref="E49:E50"/>
    <mergeCell ref="G49:R49"/>
    <mergeCell ref="A42:F42"/>
    <mergeCell ref="C44:C45"/>
    <mergeCell ref="A47:E47"/>
    <mergeCell ref="G52:R52"/>
    <mergeCell ref="A15:B15"/>
    <mergeCell ref="G44:R44"/>
    <mergeCell ref="G36:R36"/>
    <mergeCell ref="C49:C50"/>
    <mergeCell ref="D49:D50"/>
    <mergeCell ref="A41:E41"/>
    <mergeCell ref="A36:E36"/>
    <mergeCell ref="A38:B39"/>
    <mergeCell ref="B19:B20"/>
    <mergeCell ref="A9:F9"/>
    <mergeCell ref="C38:C39"/>
    <mergeCell ref="A13:B13"/>
    <mergeCell ref="G19:R19"/>
    <mergeCell ref="K4:N4"/>
    <mergeCell ref="O4:R4"/>
    <mergeCell ref="D10:D11"/>
    <mergeCell ref="A18:F18"/>
    <mergeCell ref="A1:A4"/>
    <mergeCell ref="A14:B14"/>
    <mergeCell ref="A16:B16"/>
    <mergeCell ref="A10:B11"/>
    <mergeCell ref="C19:C20"/>
    <mergeCell ref="A7:R8"/>
    <mergeCell ref="A12:B12"/>
    <mergeCell ref="C10:C11"/>
    <mergeCell ref="E10:E11"/>
    <mergeCell ref="F10:F11"/>
    <mergeCell ref="A19:A20"/>
    <mergeCell ref="A17:E17"/>
    <mergeCell ref="D19:D20"/>
    <mergeCell ref="E19:E20"/>
    <mergeCell ref="F19:F20"/>
    <mergeCell ref="K1:R1"/>
    <mergeCell ref="K2:R2"/>
    <mergeCell ref="K3:N3"/>
    <mergeCell ref="O3:R3"/>
    <mergeCell ref="A5:R6"/>
    <mergeCell ref="B1:J2"/>
    <mergeCell ref="B3:J4"/>
    <mergeCell ref="A37:F37"/>
    <mergeCell ref="F38:F39"/>
    <mergeCell ref="A74:B74"/>
    <mergeCell ref="C64:C65"/>
    <mergeCell ref="F54:F55"/>
    <mergeCell ref="D38:D39"/>
    <mergeCell ref="E38:E39"/>
    <mergeCell ref="A44:B45"/>
    <mergeCell ref="A52:E52"/>
    <mergeCell ref="A46:B46"/>
    <mergeCell ref="A62:E62"/>
    <mergeCell ref="A66:B66"/>
    <mergeCell ref="G64:R64"/>
    <mergeCell ref="G62:R62"/>
    <mergeCell ref="A69:B69"/>
    <mergeCell ref="A68:B68"/>
    <mergeCell ref="E64:E65"/>
    <mergeCell ref="F79:F80"/>
    <mergeCell ref="G78:R78"/>
    <mergeCell ref="F64:F65"/>
    <mergeCell ref="A79:B80"/>
    <mergeCell ref="A64:B65"/>
    <mergeCell ref="A75:B75"/>
    <mergeCell ref="A73:B73"/>
    <mergeCell ref="A76:B76"/>
    <mergeCell ref="A70:B70"/>
    <mergeCell ref="A77:E77"/>
    <mergeCell ref="A85:E85"/>
    <mergeCell ref="G84:R84"/>
    <mergeCell ref="A72:B72"/>
    <mergeCell ref="E79:E80"/>
    <mergeCell ref="G85:R85"/>
    <mergeCell ref="A81:B81"/>
    <mergeCell ref="A82:B82"/>
    <mergeCell ref="A83:B83"/>
    <mergeCell ref="A84:B84"/>
    <mergeCell ref="C79:C80"/>
  </mergeCells>
  <printOptions horizontalCentered="1" verticalCentered="1"/>
  <pageMargins left="0" right="0" top="0" bottom="0" header="0" footer="0"/>
  <pageSetup horizontalDpi="600" verticalDpi="600" orientation="landscape" paperSize="120" scale="67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B8" sqref="B8:G8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7" customWidth="1"/>
    <col min="7" max="7" width="17.00390625" style="18" customWidth="1"/>
    <col min="8" max="16384" width="11.421875" style="13" customWidth="1"/>
  </cols>
  <sheetData>
    <row r="1" spans="1:7" ht="26.25" customHeight="1">
      <c r="A1" s="409"/>
      <c r="B1" s="415" t="s">
        <v>49</v>
      </c>
      <c r="C1" s="415"/>
      <c r="D1" s="415"/>
      <c r="E1" s="415"/>
      <c r="F1" s="412" t="s">
        <v>51</v>
      </c>
      <c r="G1" s="412"/>
    </row>
    <row r="2" spans="1:7" ht="26.25" customHeight="1">
      <c r="A2" s="410"/>
      <c r="B2" s="415"/>
      <c r="C2" s="415"/>
      <c r="D2" s="415"/>
      <c r="E2" s="415"/>
      <c r="F2" s="413" t="s">
        <v>52</v>
      </c>
      <c r="G2" s="413"/>
    </row>
    <row r="3" spans="1:13" s="1" customFormat="1" ht="26.25" customHeight="1">
      <c r="A3" s="410"/>
      <c r="B3" s="414" t="s">
        <v>50</v>
      </c>
      <c r="C3" s="414"/>
      <c r="D3" s="414"/>
      <c r="E3" s="414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411"/>
      <c r="B4" s="414"/>
      <c r="C4" s="414"/>
      <c r="D4" s="414"/>
      <c r="E4" s="414"/>
      <c r="F4" s="5" t="str">
        <f>+'POA H.B.'!K4</f>
        <v>Versión 0</v>
      </c>
      <c r="G4" s="31">
        <f>+'POA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396" t="s">
        <v>54</v>
      </c>
      <c r="B5" s="396"/>
      <c r="C5" s="396"/>
      <c r="D5" s="396"/>
      <c r="E5" s="396"/>
      <c r="F5" s="396"/>
      <c r="G5" s="396"/>
      <c r="H5" s="4"/>
      <c r="I5" s="4"/>
      <c r="J5" s="4"/>
      <c r="K5" s="4"/>
      <c r="L5" s="4"/>
      <c r="M5" s="4"/>
    </row>
    <row r="6" spans="1:7" ht="28.5" customHeight="1">
      <c r="A6" s="397" t="s">
        <v>176</v>
      </c>
      <c r="B6" s="398"/>
      <c r="C6" s="398"/>
      <c r="D6" s="398"/>
      <c r="E6" s="398"/>
      <c r="F6" s="398"/>
      <c r="G6" s="399"/>
    </row>
    <row r="7" spans="1:7" ht="55.5" customHeight="1">
      <c r="A7" s="19" t="s">
        <v>71</v>
      </c>
      <c r="B7" s="402" t="s">
        <v>70</v>
      </c>
      <c r="C7" s="403"/>
      <c r="D7" s="20" t="s">
        <v>35</v>
      </c>
      <c r="E7" s="21" t="s">
        <v>48</v>
      </c>
      <c r="F7" s="22" t="s">
        <v>177</v>
      </c>
      <c r="G7" s="21" t="s">
        <v>72</v>
      </c>
    </row>
    <row r="8" spans="1:7" ht="27.75" customHeight="1">
      <c r="A8" s="173"/>
      <c r="B8" s="404"/>
      <c r="C8" s="405"/>
      <c r="D8" s="173"/>
      <c r="E8" s="173"/>
      <c r="F8" s="174"/>
      <c r="G8" s="175"/>
    </row>
    <row r="9" spans="1:7" ht="27.75" customHeight="1">
      <c r="A9" s="171"/>
      <c r="B9" s="400"/>
      <c r="C9" s="401"/>
      <c r="D9" s="168"/>
      <c r="E9" s="168"/>
      <c r="F9" s="169"/>
      <c r="G9" s="170"/>
    </row>
    <row r="10" spans="1:7" ht="27.75" customHeight="1">
      <c r="A10" s="168"/>
      <c r="B10" s="400"/>
      <c r="C10" s="401"/>
      <c r="D10" s="172"/>
      <c r="E10" s="172"/>
      <c r="F10" s="169"/>
      <c r="G10" s="170"/>
    </row>
    <row r="11" spans="1:7" ht="27.75" customHeight="1">
      <c r="A11" s="171"/>
      <c r="B11" s="400"/>
      <c r="C11" s="401"/>
      <c r="D11" s="168"/>
      <c r="E11" s="168"/>
      <c r="F11" s="169"/>
      <c r="G11" s="170"/>
    </row>
    <row r="12" spans="1:7" ht="27.75" customHeight="1">
      <c r="A12" s="168"/>
      <c r="B12" s="400"/>
      <c r="C12" s="401"/>
      <c r="D12" s="168"/>
      <c r="E12" s="168"/>
      <c r="F12" s="169"/>
      <c r="G12" s="170"/>
    </row>
    <row r="13" spans="1:7" ht="27.75" customHeight="1">
      <c r="A13" s="168"/>
      <c r="B13" s="400"/>
      <c r="C13" s="401"/>
      <c r="D13" s="168"/>
      <c r="E13" s="168"/>
      <c r="F13" s="169"/>
      <c r="G13" s="170"/>
    </row>
    <row r="14" spans="1:7" ht="27.75" customHeight="1">
      <c r="A14" s="171"/>
      <c r="B14" s="400"/>
      <c r="C14" s="401"/>
      <c r="D14" s="168"/>
      <c r="E14" s="168"/>
      <c r="F14" s="169"/>
      <c r="G14" s="170"/>
    </row>
    <row r="15" spans="1:7" s="16" customFormat="1" ht="22.5" customHeight="1">
      <c r="A15" s="406" t="s">
        <v>101</v>
      </c>
      <c r="B15" s="407"/>
      <c r="C15" s="407"/>
      <c r="D15" s="407"/>
      <c r="E15" s="407"/>
      <c r="F15" s="408"/>
      <c r="G15" s="23">
        <f>SUM(G8:G14)</f>
        <v>0</v>
      </c>
    </row>
    <row r="16" spans="1:7" ht="12">
      <c r="A16" s="9"/>
      <c r="B16" s="24"/>
      <c r="C16" s="24"/>
      <c r="D16" s="25"/>
      <c r="E16" s="26"/>
      <c r="F16" s="26"/>
      <c r="G16" s="27"/>
    </row>
    <row r="17" ht="12">
      <c r="F17" s="28"/>
    </row>
  </sheetData>
  <sheetProtection/>
  <mergeCells count="16"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="70" zoomScaleNormal="70" zoomScalePageLayoutView="0" workbookViewId="0" topLeftCell="A13">
      <selection activeCell="M19" sqref="M19"/>
    </sheetView>
  </sheetViews>
  <sheetFormatPr defaultColWidth="9.140625" defaultRowHeight="12.75"/>
  <cols>
    <col min="1" max="1" width="21.140625" style="180" customWidth="1"/>
    <col min="2" max="2" width="6.140625" style="180" customWidth="1"/>
    <col min="3" max="3" width="10.7109375" style="180" customWidth="1"/>
    <col min="4" max="4" width="12.140625" style="204" customWidth="1"/>
    <col min="5" max="5" width="19.421875" style="180" customWidth="1"/>
    <col min="6" max="6" width="32.8515625" style="180" customWidth="1"/>
    <col min="7" max="7" width="19.421875" style="180" customWidth="1"/>
    <col min="8" max="8" width="19.140625" style="180" customWidth="1"/>
    <col min="9" max="9" width="12.7109375" style="180" customWidth="1"/>
    <col min="10" max="10" width="21.57421875" style="180" customWidth="1"/>
    <col min="11" max="11" width="10.421875" style="180" customWidth="1"/>
    <col min="12" max="12" width="19.28125" style="180" customWidth="1"/>
    <col min="13" max="13" width="10.421875" style="180" customWidth="1"/>
    <col min="14" max="14" width="19.421875" style="180" customWidth="1"/>
    <col min="15" max="15" width="10.421875" style="180" customWidth="1"/>
    <col min="16" max="16" width="18.57421875" style="180" customWidth="1"/>
    <col min="17" max="17" width="14.421875" style="180" customWidth="1"/>
    <col min="18" max="18" width="14.140625" style="180" customWidth="1"/>
    <col min="19" max="19" width="18.7109375" style="180" customWidth="1"/>
    <col min="20" max="16384" width="9.140625" style="180" customWidth="1"/>
  </cols>
  <sheetData>
    <row r="1" spans="1:21" ht="36" customHeight="1">
      <c r="A1" s="466"/>
      <c r="B1" s="466"/>
      <c r="C1" s="466"/>
      <c r="D1" s="467" t="s">
        <v>14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178"/>
      <c r="Q1" s="468" t="s">
        <v>51</v>
      </c>
      <c r="R1" s="468"/>
      <c r="S1" s="468"/>
      <c r="T1" s="179"/>
      <c r="U1" s="179"/>
    </row>
    <row r="2" spans="1:21" ht="25.5" customHeight="1">
      <c r="A2" s="466"/>
      <c r="B2" s="466"/>
      <c r="C2" s="466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178"/>
      <c r="Q2" s="469" t="s">
        <v>52</v>
      </c>
      <c r="R2" s="469"/>
      <c r="S2" s="469"/>
      <c r="T2" s="179"/>
      <c r="U2" s="179"/>
    </row>
    <row r="3" spans="1:21" ht="33" customHeight="1">
      <c r="A3" s="466"/>
      <c r="B3" s="466"/>
      <c r="C3" s="466"/>
      <c r="D3" s="467" t="s">
        <v>50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178"/>
      <c r="Q3" s="182" t="s">
        <v>53</v>
      </c>
      <c r="R3" s="470" t="s">
        <v>69</v>
      </c>
      <c r="S3" s="470"/>
      <c r="T3" s="179"/>
      <c r="U3" s="179"/>
    </row>
    <row r="4" spans="1:21" ht="30.75" customHeight="1">
      <c r="A4" s="466"/>
      <c r="B4" s="466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178"/>
      <c r="Q4" s="182" t="str">
        <f>+'[1]POA H.C. '!F4</f>
        <v>Versión 0</v>
      </c>
      <c r="R4" s="471">
        <f>+'[1]POA H.C. '!G4</f>
        <v>42999</v>
      </c>
      <c r="S4" s="471"/>
      <c r="T4" s="179"/>
      <c r="U4" s="179"/>
    </row>
    <row r="5" spans="1:21" ht="21" customHeight="1">
      <c r="A5" s="464" t="s">
        <v>54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179"/>
      <c r="U5" s="179"/>
    </row>
    <row r="6" spans="1:21" ht="21" customHeight="1">
      <c r="A6" s="464" t="s">
        <v>103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179"/>
      <c r="U6" s="179"/>
    </row>
    <row r="7" spans="1:21" ht="21.75" customHeight="1">
      <c r="A7" s="460" t="s">
        <v>46</v>
      </c>
      <c r="B7" s="460"/>
      <c r="C7" s="460"/>
      <c r="D7" s="460"/>
      <c r="E7" s="465" t="s">
        <v>124</v>
      </c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179"/>
      <c r="U7" s="179"/>
    </row>
    <row r="8" spans="1:21" ht="21.75" customHeight="1">
      <c r="A8" s="460" t="s">
        <v>47</v>
      </c>
      <c r="B8" s="460"/>
      <c r="C8" s="460"/>
      <c r="D8" s="460"/>
      <c r="E8" s="461" t="s">
        <v>125</v>
      </c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179"/>
      <c r="U8" s="179"/>
    </row>
    <row r="9" spans="1:21" ht="21.75" customHeight="1">
      <c r="A9" s="460" t="s">
        <v>105</v>
      </c>
      <c r="B9" s="460"/>
      <c r="C9" s="460"/>
      <c r="D9" s="460"/>
      <c r="E9" s="461" t="s">
        <v>127</v>
      </c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179"/>
      <c r="U9" s="179"/>
    </row>
    <row r="10" spans="1:19" ht="21.75" customHeight="1">
      <c r="A10" s="460" t="s">
        <v>45</v>
      </c>
      <c r="B10" s="460"/>
      <c r="C10" s="460"/>
      <c r="D10" s="460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</row>
    <row r="11" spans="1:19" ht="35.25" customHeight="1">
      <c r="A11" s="460" t="s">
        <v>106</v>
      </c>
      <c r="B11" s="460"/>
      <c r="C11" s="460"/>
      <c r="D11" s="460"/>
      <c r="E11" s="463" t="s">
        <v>162</v>
      </c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</row>
    <row r="12" spans="1:19" ht="12.75" customHeight="1">
      <c r="A12" s="425" t="s">
        <v>112</v>
      </c>
      <c r="B12" s="458" t="s">
        <v>107</v>
      </c>
      <c r="C12" s="458"/>
      <c r="D12" s="458"/>
      <c r="E12" s="458"/>
      <c r="F12" s="459" t="s">
        <v>74</v>
      </c>
      <c r="G12" s="459" t="s">
        <v>108</v>
      </c>
      <c r="H12" s="458" t="s">
        <v>35</v>
      </c>
      <c r="I12" s="458" t="s">
        <v>63</v>
      </c>
      <c r="J12" s="458"/>
      <c r="K12" s="458"/>
      <c r="L12" s="458"/>
      <c r="M12" s="458"/>
      <c r="N12" s="458"/>
      <c r="O12" s="458"/>
      <c r="P12" s="458"/>
      <c r="Q12" s="458"/>
      <c r="R12" s="458"/>
      <c r="S12" s="458"/>
    </row>
    <row r="13" spans="1:19" ht="12.75">
      <c r="A13" s="425"/>
      <c r="B13" s="458"/>
      <c r="C13" s="458"/>
      <c r="D13" s="458"/>
      <c r="E13" s="458"/>
      <c r="F13" s="459"/>
      <c r="G13" s="459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</row>
    <row r="14" spans="1:19" ht="42.75" customHeight="1">
      <c r="A14" s="425"/>
      <c r="B14" s="458"/>
      <c r="C14" s="458"/>
      <c r="D14" s="458"/>
      <c r="E14" s="458"/>
      <c r="F14" s="459"/>
      <c r="G14" s="459"/>
      <c r="H14" s="458"/>
      <c r="I14" s="181" t="s">
        <v>115</v>
      </c>
      <c r="J14" s="181" t="s">
        <v>116</v>
      </c>
      <c r="K14" s="181" t="s">
        <v>117</v>
      </c>
      <c r="L14" s="181" t="s">
        <v>118</v>
      </c>
      <c r="M14" s="181" t="s">
        <v>119</v>
      </c>
      <c r="N14" s="181" t="s">
        <v>120</v>
      </c>
      <c r="O14" s="181" t="s">
        <v>122</v>
      </c>
      <c r="P14" s="181" t="s">
        <v>121</v>
      </c>
      <c r="Q14" s="458" t="s">
        <v>76</v>
      </c>
      <c r="R14" s="458"/>
      <c r="S14" s="183" t="s">
        <v>113</v>
      </c>
    </row>
    <row r="15" spans="1:19" ht="69.75" customHeight="1">
      <c r="A15" s="206" t="s">
        <v>128</v>
      </c>
      <c r="B15" s="447" t="s">
        <v>129</v>
      </c>
      <c r="C15" s="448"/>
      <c r="D15" s="448"/>
      <c r="E15" s="449"/>
      <c r="F15" s="192" t="s">
        <v>148</v>
      </c>
      <c r="G15" s="193">
        <v>0</v>
      </c>
      <c r="H15" s="207" t="s">
        <v>114</v>
      </c>
      <c r="I15" s="193">
        <v>0</v>
      </c>
      <c r="J15" s="208">
        <v>0</v>
      </c>
      <c r="K15" s="193">
        <v>0</v>
      </c>
      <c r="L15" s="209"/>
      <c r="M15" s="193">
        <v>0</v>
      </c>
      <c r="N15" s="209">
        <v>0</v>
      </c>
      <c r="O15" s="193">
        <v>1</v>
      </c>
      <c r="P15" s="209">
        <v>0</v>
      </c>
      <c r="Q15" s="450">
        <v>1</v>
      </c>
      <c r="R15" s="451"/>
      <c r="S15" s="210">
        <f>SUM(J15)+SUM(L15)+SUM(N15)+SUM(P15)</f>
        <v>0</v>
      </c>
    </row>
    <row r="16" spans="1:19" ht="57" customHeight="1">
      <c r="A16" s="418" t="s">
        <v>130</v>
      </c>
      <c r="B16" s="452" t="s">
        <v>131</v>
      </c>
      <c r="C16" s="453"/>
      <c r="D16" s="453"/>
      <c r="E16" s="454"/>
      <c r="F16" s="130" t="s">
        <v>149</v>
      </c>
      <c r="G16" s="187">
        <v>2</v>
      </c>
      <c r="H16" s="181" t="s">
        <v>123</v>
      </c>
      <c r="I16" s="188">
        <v>0</v>
      </c>
      <c r="J16" s="189">
        <v>0</v>
      </c>
      <c r="K16" s="188">
        <v>1</v>
      </c>
      <c r="L16" s="189">
        <v>70000000</v>
      </c>
      <c r="M16" s="188">
        <v>0</v>
      </c>
      <c r="N16" s="189">
        <v>0</v>
      </c>
      <c r="O16" s="188">
        <v>0</v>
      </c>
      <c r="P16" s="189">
        <v>0</v>
      </c>
      <c r="Q16" s="429">
        <f>G16+I16+K16+M16+O16</f>
        <v>3</v>
      </c>
      <c r="R16" s="430"/>
      <c r="S16" s="431">
        <f>SUM(L16:L17)+SUM(N16:N17)+SUM(P16:P17)+SUM(J16:J17)</f>
        <v>94395180</v>
      </c>
    </row>
    <row r="17" spans="1:19" ht="65.25" customHeight="1">
      <c r="A17" s="419"/>
      <c r="B17" s="455"/>
      <c r="C17" s="456"/>
      <c r="D17" s="456"/>
      <c r="E17" s="457"/>
      <c r="F17" s="130" t="s">
        <v>150</v>
      </c>
      <c r="G17" s="187">
        <v>0</v>
      </c>
      <c r="H17" s="181" t="s">
        <v>123</v>
      </c>
      <c r="I17" s="188">
        <v>2</v>
      </c>
      <c r="J17" s="189">
        <v>0</v>
      </c>
      <c r="K17" s="188">
        <v>2</v>
      </c>
      <c r="L17" s="189">
        <v>10000000</v>
      </c>
      <c r="M17" s="188">
        <v>3</v>
      </c>
      <c r="N17" s="189">
        <v>5000000</v>
      </c>
      <c r="O17" s="188">
        <v>3</v>
      </c>
      <c r="P17" s="189">
        <v>9395180</v>
      </c>
      <c r="Q17" s="429">
        <f>G17+I17+K17+M17+O17</f>
        <v>10</v>
      </c>
      <c r="R17" s="430"/>
      <c r="S17" s="433"/>
    </row>
    <row r="18" spans="1:19" ht="63.75" customHeight="1">
      <c r="A18" s="190" t="s">
        <v>132</v>
      </c>
      <c r="B18" s="434" t="s">
        <v>133</v>
      </c>
      <c r="C18" s="435" t="s">
        <v>126</v>
      </c>
      <c r="D18" s="435" t="s">
        <v>126</v>
      </c>
      <c r="E18" s="436" t="s">
        <v>126</v>
      </c>
      <c r="F18" s="130" t="s">
        <v>151</v>
      </c>
      <c r="G18" s="187">
        <v>0</v>
      </c>
      <c r="H18" s="181" t="s">
        <v>123</v>
      </c>
      <c r="I18" s="188">
        <v>7</v>
      </c>
      <c r="J18" s="189">
        <v>18338777</v>
      </c>
      <c r="K18" s="188">
        <v>7</v>
      </c>
      <c r="L18" s="189">
        <v>25000000</v>
      </c>
      <c r="M18" s="188">
        <v>7</v>
      </c>
      <c r="N18" s="189">
        <v>23000000</v>
      </c>
      <c r="O18" s="188">
        <v>7</v>
      </c>
      <c r="P18" s="189">
        <v>23487950</v>
      </c>
      <c r="Q18" s="429">
        <f>G18+I18+K18+M18+O18</f>
        <v>28</v>
      </c>
      <c r="R18" s="430"/>
      <c r="S18" s="191">
        <f>J18+L18+N18+P18</f>
        <v>89826727</v>
      </c>
    </row>
    <row r="19" spans="1:19" s="179" customFormat="1" ht="65.25" customHeight="1">
      <c r="A19" s="437" t="s">
        <v>134</v>
      </c>
      <c r="B19" s="440" t="s">
        <v>135</v>
      </c>
      <c r="C19" s="441"/>
      <c r="D19" s="441"/>
      <c r="E19" s="442"/>
      <c r="F19" s="184" t="s">
        <v>154</v>
      </c>
      <c r="G19" s="211">
        <v>0.33</v>
      </c>
      <c r="H19" s="186" t="s">
        <v>114</v>
      </c>
      <c r="I19" s="212">
        <v>0.33</v>
      </c>
      <c r="J19" s="213">
        <v>296676496</v>
      </c>
      <c r="K19" s="212">
        <v>0.34</v>
      </c>
      <c r="L19" s="213">
        <v>300000000</v>
      </c>
      <c r="M19" s="212">
        <v>0</v>
      </c>
      <c r="N19" s="213">
        <v>300000000</v>
      </c>
      <c r="O19" s="212">
        <v>0</v>
      </c>
      <c r="P19" s="213">
        <v>328831300</v>
      </c>
      <c r="Q19" s="443">
        <f>G19+I19+K19+M19+O19</f>
        <v>1</v>
      </c>
      <c r="R19" s="443"/>
      <c r="S19" s="444">
        <f>SUM(J19:J21)+SUM(L19:L21)+SUM(N19:N21)+SUM(P19:P21)</f>
        <v>1770668028</v>
      </c>
    </row>
    <row r="20" spans="1:19" s="179" customFormat="1" ht="62.25" customHeight="1">
      <c r="A20" s="438"/>
      <c r="B20" s="440" t="s">
        <v>136</v>
      </c>
      <c r="C20" s="441" t="s">
        <v>136</v>
      </c>
      <c r="D20" s="441" t="s">
        <v>136</v>
      </c>
      <c r="E20" s="442" t="s">
        <v>136</v>
      </c>
      <c r="F20" s="184" t="s">
        <v>152</v>
      </c>
      <c r="G20" s="214">
        <v>0</v>
      </c>
      <c r="H20" s="186" t="s">
        <v>114</v>
      </c>
      <c r="I20" s="185">
        <v>0.4</v>
      </c>
      <c r="J20" s="213">
        <v>545160232</v>
      </c>
      <c r="K20" s="185">
        <v>0.2</v>
      </c>
      <c r="L20" s="213">
        <v>0</v>
      </c>
      <c r="M20" s="185">
        <v>0.2</v>
      </c>
      <c r="N20" s="213">
        <v>0</v>
      </c>
      <c r="O20" s="185">
        <v>0.2</v>
      </c>
      <c r="P20" s="213">
        <v>0</v>
      </c>
      <c r="Q20" s="443">
        <f>G20+I20+K20+M20+O20</f>
        <v>1</v>
      </c>
      <c r="R20" s="443"/>
      <c r="S20" s="445"/>
    </row>
    <row r="21" spans="1:19" s="179" customFormat="1" ht="58.5" customHeight="1">
      <c r="A21" s="439"/>
      <c r="B21" s="440" t="s">
        <v>137</v>
      </c>
      <c r="C21" s="441" t="s">
        <v>137</v>
      </c>
      <c r="D21" s="441" t="s">
        <v>137</v>
      </c>
      <c r="E21" s="442" t="s">
        <v>137</v>
      </c>
      <c r="F21" s="215" t="s">
        <v>153</v>
      </c>
      <c r="G21" s="211">
        <v>0</v>
      </c>
      <c r="H21" s="186" t="s">
        <v>114</v>
      </c>
      <c r="I21" s="212">
        <v>1</v>
      </c>
      <c r="J21" s="213">
        <v>0</v>
      </c>
      <c r="K21" s="212">
        <v>1</v>
      </c>
      <c r="L21" s="213">
        <v>0</v>
      </c>
      <c r="M21" s="212">
        <v>1</v>
      </c>
      <c r="N21" s="213">
        <v>0</v>
      </c>
      <c r="O21" s="212">
        <v>1</v>
      </c>
      <c r="P21" s="213">
        <v>0</v>
      </c>
      <c r="Q21" s="443">
        <v>1</v>
      </c>
      <c r="R21" s="443"/>
      <c r="S21" s="446"/>
    </row>
    <row r="22" spans="1:19" s="179" customFormat="1" ht="53.25" customHeight="1">
      <c r="A22" s="418" t="s">
        <v>138</v>
      </c>
      <c r="B22" s="420" t="s">
        <v>139</v>
      </c>
      <c r="C22" s="421"/>
      <c r="D22" s="421"/>
      <c r="E22" s="422"/>
      <c r="F22" s="192" t="s">
        <v>154</v>
      </c>
      <c r="G22" s="129">
        <v>0</v>
      </c>
      <c r="H22" s="181" t="s">
        <v>114</v>
      </c>
      <c r="I22" s="135">
        <v>1</v>
      </c>
      <c r="J22" s="194">
        <v>40000000</v>
      </c>
      <c r="K22" s="135">
        <v>1</v>
      </c>
      <c r="L22" s="194">
        <v>300000000</v>
      </c>
      <c r="M22" s="135">
        <v>1</v>
      </c>
      <c r="N22" s="194">
        <v>200000000</v>
      </c>
      <c r="O22" s="135">
        <v>1</v>
      </c>
      <c r="P22" s="194">
        <v>375807200</v>
      </c>
      <c r="Q22" s="423">
        <v>1</v>
      </c>
      <c r="R22" s="423"/>
      <c r="S22" s="431">
        <f>SUM(J22:J23)+SUM(L22:L23)+SUM(N22:N23)+SUM(P22:P23)</f>
        <v>915807200</v>
      </c>
    </row>
    <row r="23" spans="1:19" s="179" customFormat="1" ht="83.25" customHeight="1">
      <c r="A23" s="419"/>
      <c r="B23" s="420" t="s">
        <v>140</v>
      </c>
      <c r="C23" s="421" t="s">
        <v>140</v>
      </c>
      <c r="D23" s="421" t="s">
        <v>140</v>
      </c>
      <c r="E23" s="422" t="s">
        <v>140</v>
      </c>
      <c r="F23" s="195" t="s">
        <v>160</v>
      </c>
      <c r="G23" s="129">
        <v>0</v>
      </c>
      <c r="H23" s="181" t="s">
        <v>114</v>
      </c>
      <c r="I23" s="135">
        <v>1</v>
      </c>
      <c r="J23" s="194"/>
      <c r="K23" s="135">
        <v>1</v>
      </c>
      <c r="L23" s="194"/>
      <c r="M23" s="135">
        <v>1</v>
      </c>
      <c r="N23" s="194"/>
      <c r="O23" s="135">
        <v>1</v>
      </c>
      <c r="P23" s="194"/>
      <c r="Q23" s="423">
        <v>1</v>
      </c>
      <c r="R23" s="423"/>
      <c r="S23" s="433"/>
    </row>
    <row r="24" spans="1:19" s="179" customFormat="1" ht="58.5" customHeight="1">
      <c r="A24" s="418" t="s">
        <v>141</v>
      </c>
      <c r="B24" s="420" t="s">
        <v>142</v>
      </c>
      <c r="C24" s="421"/>
      <c r="D24" s="421"/>
      <c r="E24" s="422"/>
      <c r="F24" s="196" t="s">
        <v>155</v>
      </c>
      <c r="G24" s="187">
        <v>0</v>
      </c>
      <c r="H24" s="181" t="s">
        <v>123</v>
      </c>
      <c r="I24" s="197">
        <v>1</v>
      </c>
      <c r="J24" s="189">
        <v>140000000</v>
      </c>
      <c r="K24" s="197">
        <v>1</v>
      </c>
      <c r="L24" s="189">
        <v>140000000</v>
      </c>
      <c r="M24" s="197">
        <v>1</v>
      </c>
      <c r="N24" s="189">
        <v>131334280</v>
      </c>
      <c r="O24" s="197">
        <v>1</v>
      </c>
      <c r="P24" s="189">
        <v>131532520</v>
      </c>
      <c r="Q24" s="429">
        <f>G24+I24+K24+M24+O24</f>
        <v>4</v>
      </c>
      <c r="R24" s="430"/>
      <c r="S24" s="431">
        <f>SUM(J24:J26)+SUM(L24:L26)+SUM(N24:N26)+SUM(P24:P26)</f>
        <v>2176869474</v>
      </c>
    </row>
    <row r="25" spans="1:19" s="179" customFormat="1" ht="64.5" customHeight="1">
      <c r="A25" s="428"/>
      <c r="B25" s="420" t="s">
        <v>143</v>
      </c>
      <c r="C25" s="421" t="s">
        <v>143</v>
      </c>
      <c r="D25" s="421" t="s">
        <v>143</v>
      </c>
      <c r="E25" s="422" t="s">
        <v>143</v>
      </c>
      <c r="F25" s="196" t="s">
        <v>156</v>
      </c>
      <c r="G25" s="187">
        <v>2</v>
      </c>
      <c r="H25" s="181" t="s">
        <v>123</v>
      </c>
      <c r="I25" s="197">
        <v>0</v>
      </c>
      <c r="J25" s="189">
        <v>0</v>
      </c>
      <c r="K25" s="197">
        <v>1</v>
      </c>
      <c r="L25" s="189">
        <v>200000000</v>
      </c>
      <c r="M25" s="197">
        <v>1</v>
      </c>
      <c r="N25" s="189">
        <v>187620400</v>
      </c>
      <c r="O25" s="197">
        <v>2</v>
      </c>
      <c r="P25" s="189">
        <v>375807200</v>
      </c>
      <c r="Q25" s="429">
        <f>G25+I25+K25+M25+O25</f>
        <v>6</v>
      </c>
      <c r="R25" s="430"/>
      <c r="S25" s="432"/>
    </row>
    <row r="26" spans="1:19" s="179" customFormat="1" ht="78.75" customHeight="1">
      <c r="A26" s="419"/>
      <c r="B26" s="420" t="s">
        <v>144</v>
      </c>
      <c r="C26" s="421" t="s">
        <v>144</v>
      </c>
      <c r="D26" s="421" t="s">
        <v>144</v>
      </c>
      <c r="E26" s="422" t="s">
        <v>144</v>
      </c>
      <c r="F26" s="130" t="s">
        <v>157</v>
      </c>
      <c r="G26" s="187">
        <v>2</v>
      </c>
      <c r="H26" s="181" t="s">
        <v>123</v>
      </c>
      <c r="I26" s="188">
        <v>1</v>
      </c>
      <c r="J26" s="189">
        <v>180000000</v>
      </c>
      <c r="K26" s="188">
        <v>1</v>
      </c>
      <c r="L26" s="189">
        <v>180000000</v>
      </c>
      <c r="M26" s="188">
        <v>1</v>
      </c>
      <c r="N26" s="189">
        <f>234525500-99757626</f>
        <v>134767874</v>
      </c>
      <c r="O26" s="188">
        <v>2</v>
      </c>
      <c r="P26" s="189">
        <v>375807200</v>
      </c>
      <c r="Q26" s="426">
        <f>G26+I26+K26+M26+O26</f>
        <v>7</v>
      </c>
      <c r="R26" s="427"/>
      <c r="S26" s="433"/>
    </row>
    <row r="27" spans="1:19" s="179" customFormat="1" ht="78.75" customHeight="1">
      <c r="A27" s="418" t="s">
        <v>145</v>
      </c>
      <c r="B27" s="420" t="s">
        <v>146</v>
      </c>
      <c r="C27" s="421"/>
      <c r="D27" s="421"/>
      <c r="E27" s="422"/>
      <c r="F27" s="130" t="s">
        <v>158</v>
      </c>
      <c r="G27" s="198">
        <v>1</v>
      </c>
      <c r="H27" s="127" t="s">
        <v>114</v>
      </c>
      <c r="I27" s="198">
        <v>1</v>
      </c>
      <c r="J27" s="189">
        <v>149496781</v>
      </c>
      <c r="K27" s="198">
        <v>1</v>
      </c>
      <c r="L27" s="189">
        <v>140000000</v>
      </c>
      <c r="M27" s="198">
        <v>1</v>
      </c>
      <c r="N27" s="189">
        <f>150000000-11257224</f>
        <v>138742776</v>
      </c>
      <c r="O27" s="198">
        <v>1</v>
      </c>
      <c r="P27" s="189">
        <v>422783100</v>
      </c>
      <c r="Q27" s="423">
        <v>1</v>
      </c>
      <c r="R27" s="423"/>
      <c r="S27" s="424">
        <f>SUM(J27:J28)+SUM(L27:L28)+SUM(N27:N28)+SUM(P27:P28)</f>
        <v>892881811</v>
      </c>
    </row>
    <row r="28" spans="1:19" s="179" customFormat="1" ht="78.75" customHeight="1">
      <c r="A28" s="419"/>
      <c r="B28" s="420" t="s">
        <v>147</v>
      </c>
      <c r="C28" s="421" t="s">
        <v>147</v>
      </c>
      <c r="D28" s="421" t="s">
        <v>147</v>
      </c>
      <c r="E28" s="422" t="s">
        <v>147</v>
      </c>
      <c r="F28" s="130" t="s">
        <v>159</v>
      </c>
      <c r="G28" s="187">
        <v>0</v>
      </c>
      <c r="H28" s="181" t="s">
        <v>123</v>
      </c>
      <c r="I28" s="188">
        <v>2</v>
      </c>
      <c r="J28" s="189">
        <v>7327714</v>
      </c>
      <c r="K28" s="188">
        <v>2</v>
      </c>
      <c r="L28" s="189">
        <v>12000000</v>
      </c>
      <c r="M28" s="188">
        <v>2</v>
      </c>
      <c r="N28" s="189">
        <v>11257224</v>
      </c>
      <c r="O28" s="188">
        <v>2</v>
      </c>
      <c r="P28" s="189">
        <v>11274216</v>
      </c>
      <c r="Q28" s="426">
        <f>G28+I28+K28+M28+O28</f>
        <v>8</v>
      </c>
      <c r="R28" s="427"/>
      <c r="S28" s="425"/>
    </row>
    <row r="29" spans="1:19" s="202" customFormat="1" ht="23.25" customHeight="1">
      <c r="A29" s="199" t="s">
        <v>75</v>
      </c>
      <c r="B29" s="199"/>
      <c r="C29" s="199"/>
      <c r="D29" s="199"/>
      <c r="E29" s="199"/>
      <c r="F29" s="199"/>
      <c r="G29" s="199"/>
      <c r="H29" s="199"/>
      <c r="I29" s="200"/>
      <c r="J29" s="201">
        <f>SUM(J15:J28)</f>
        <v>1377000000</v>
      </c>
      <c r="K29" s="200"/>
      <c r="L29" s="201">
        <f>SUM(L15:L28)</f>
        <v>1377000000</v>
      </c>
      <c r="M29" s="200"/>
      <c r="N29" s="201">
        <f>SUM(N15:N28)</f>
        <v>1131722554</v>
      </c>
      <c r="O29" s="128"/>
      <c r="P29" s="201">
        <f>SUM(P15:P28)</f>
        <v>2054725866</v>
      </c>
      <c r="Q29" s="416"/>
      <c r="R29" s="417"/>
      <c r="S29" s="201">
        <f>SUM(S15:S28)</f>
        <v>5940448420</v>
      </c>
    </row>
    <row r="30" spans="2:3" ht="12.75">
      <c r="B30" s="203"/>
      <c r="C30" s="203"/>
    </row>
    <row r="31" ht="12.75">
      <c r="D31" s="180"/>
    </row>
    <row r="32" ht="12.75">
      <c r="G32" s="205"/>
    </row>
    <row r="35" spans="8:19" ht="12.75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8:19" ht="12.75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8:19" ht="12.75"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</row>
    <row r="40" spans="8:19" ht="12.75">
      <c r="H40" s="15"/>
      <c r="I40" s="15"/>
      <c r="J40" s="15"/>
      <c r="K40" s="15"/>
      <c r="L40" s="15"/>
      <c r="M40" s="15"/>
      <c r="N40" s="15"/>
      <c r="O40" s="14"/>
      <c r="P40" s="14"/>
      <c r="Q40" s="14"/>
      <c r="R40" s="14"/>
      <c r="S40" s="14"/>
    </row>
    <row r="41" spans="8:19" ht="12.75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8:19" ht="12.75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8:19" ht="12.75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sheetProtection/>
  <mergeCells count="64"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B15:E15"/>
    <mergeCell ref="Q15:R15"/>
    <mergeCell ref="A16:A17"/>
    <mergeCell ref="B16:E17"/>
    <mergeCell ref="Q16:R16"/>
    <mergeCell ref="S16:S17"/>
    <mergeCell ref="Q17:R17"/>
    <mergeCell ref="B18:E18"/>
    <mergeCell ref="Q18:R18"/>
    <mergeCell ref="A19:A21"/>
    <mergeCell ref="B19:E19"/>
    <mergeCell ref="Q19:R19"/>
    <mergeCell ref="S19:S21"/>
    <mergeCell ref="B20:E20"/>
    <mergeCell ref="Q20:R20"/>
    <mergeCell ref="B21:E21"/>
    <mergeCell ref="Q21:R21"/>
    <mergeCell ref="A22:A23"/>
    <mergeCell ref="B22:E22"/>
    <mergeCell ref="Q22:R22"/>
    <mergeCell ref="S22:S23"/>
    <mergeCell ref="B23:E23"/>
    <mergeCell ref="Q23:R23"/>
    <mergeCell ref="A24:A26"/>
    <mergeCell ref="B24:E24"/>
    <mergeCell ref="Q24:R24"/>
    <mergeCell ref="S24:S26"/>
    <mergeCell ref="B25:E25"/>
    <mergeCell ref="Q25:R25"/>
    <mergeCell ref="B26:E26"/>
    <mergeCell ref="Q26:R26"/>
    <mergeCell ref="Q29:R29"/>
    <mergeCell ref="A27:A28"/>
    <mergeCell ref="B27:E27"/>
    <mergeCell ref="Q27:R27"/>
    <mergeCell ref="S27:S28"/>
    <mergeCell ref="B28:E28"/>
    <mergeCell ref="Q28:R28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2016-12-29T15:17:03Z</cp:lastPrinted>
  <dcterms:created xsi:type="dcterms:W3CDTF">2009-04-02T20:41:07Z</dcterms:created>
  <dcterms:modified xsi:type="dcterms:W3CDTF">2018-12-04T13:56:45Z</dcterms:modified>
  <cp:category/>
  <cp:version/>
  <cp:contentType/>
  <cp:contentStatus/>
</cp:coreProperties>
</file>