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3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<sst xmlns="http://schemas.openxmlformats.org/spreadsheetml/2006/main" count="89" uniqueCount="78">
  <si>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</si>
  <si>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</si>
  <si>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</si>
  <si>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</si>
  <si>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</si>
  <si>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</si>
  <si>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</si>
  <si>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</si>
  <si>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</si>
  <si>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</si>
  <si>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</si>
  <si>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</si>
  <si>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</si>
  <si>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</si>
  <si>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</si>
  <si>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</si>
  <si>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</si>
  <si>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</si>
  <si>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</si>
  <si>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</si>
  <si>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</si>
  <si>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</si>
  <si>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</si>
  <si>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</si>
  <si>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</si>
  <si>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</si>
  <si>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</si>
  <si>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</si>
  <si>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</si>
  <si>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</si>
  <si>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</si>
  <si>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</si>
  <si>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</si>
  <si>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</si>
  <si>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</si>
  <si>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</si>
  <si>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</si>
  <si>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</si>
  <si>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</si>
  <si>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</si>
  <si>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</si>
  <si>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</si>
  <si>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</si>
  <si>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</si>
  <si>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</si>
  <si>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</si>
  <si>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</si>
  <si>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</si>
  <si>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</si>
  <si>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</si>
  <si>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</si>
  <si>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</si>
  <si>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</si>
  <si>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</si>
  <si>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</si>
  <si>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INGNACIO GARCIA RODRIGUEZ</t>
  </si>
  <si>
    <t>Subdirector de Ecosistemas y Gestión Ambiental</t>
  </si>
  <si>
    <t>Implementación de medidas de manejo en el Lago de Tota</t>
  </si>
  <si>
    <t>Acciones de manejo en  Lago de Tota de acuerdo a las   competencias de la Corporación  en el  CONPES 3801</t>
  </si>
  <si>
    <r>
      <rPr>
        <b/>
        <sz val="10"/>
        <rFont val="Arial"/>
        <family val="2"/>
      </rPr>
      <t>FUENTE DE VERIFICACION DE EVIDENCIAS REPORTADAS</t>
    </r>
    <r>
      <rPr>
        <sz val="10"/>
        <rFont val="Arial"/>
        <family val="0"/>
      </rPr>
      <t xml:space="preserve"> 
(Señalar ruta magnetica o fisica de acceso a la evidencia)</t>
    </r>
  </si>
  <si>
    <t xml:space="preserve"> </t>
  </si>
  <si>
    <t>APROBO</t>
  </si>
  <si>
    <t>Seguimiento a las acciones establecidas en el CONPES 3801 a la Corporación</t>
  </si>
  <si>
    <t>NOVIEMBRE</t>
  </si>
  <si>
    <t>Versión 0</t>
  </si>
  <si>
    <t>520 904 05 01 10</t>
  </si>
  <si>
    <t xml:space="preserve">Continuacion Fase lmplementación del  Plan Ecoturistico de Playa Blanca </t>
  </si>
  <si>
    <t xml:space="preserve"> Contratos de Prestación de servicios y/o Contratos de Suministro  adjudicados</t>
  </si>
  <si>
    <t xml:space="preserve">Numero de acciones implemnetadas dentro del Plan ecoturistico </t>
  </si>
  <si>
    <t>(No. De contratos ejecutados/No. De contratos programados)*100</t>
  </si>
  <si>
    <t>(No. Deacciones implementadas/No. De acciones programados)*100</t>
  </si>
  <si>
    <t xml:space="preserve">Numero de acciones implementadas dentro del Plan ecoturistico </t>
  </si>
  <si>
    <t>MAYO</t>
  </si>
  <si>
    <t xml:space="preserve">Carpeta de cada uno de los contratos y expedientes relacionados. \\Servertecnica\Compartida. Carpeta del proceso en oficina de Contratación y productos en la ruta: \\Servertecnica\Compartida </t>
  </si>
  <si>
    <t>SEPTIEMBRE</t>
  </si>
  <si>
    <t xml:space="preserve">Para el desarrollo de las actividades de Seguimiento e implementacion al CONPES 3801 se realizó  pagos a los siguientes contratos de prestacion de servicios relacionada a continuación: 
CPS-2018023
CPS-2018061
CPS-2018064
CPS-2018065
CPS-2018087
CPS-2018099
CPS-2018114                                                                                                                                                                                                                                                                                                                                                               -  Se realizó control de maleza acuática con el equipo técnico en la vereda Llano Alarcón de Cuitiva. Así mismo se realizó disposición de 1.638 m3 de la maleza acuática en los sectores de Hato Laguna de Aquitania y Llano Alarcón de Cuitiva.
- Se realizaron los aforos y monitoreos de cantidad y calidad del recurso hidrico de los cuerpos de agua tributarios al Lago de Tota, Tunel de Cuitiva y Lago de Tota
- El 5 de septiembre se desarrolló reunión con IDEAM, MADS, AFD y CORPOBOYACÁ en la Sede Central Tunja, de la Mesa Proyecto AICCA en el Lago de Tota, con el propósito de establecer condiciones articulación de actividades con el proyecto  AFD y forma jurídica interinstitucional.
- El 6 y 7 de septiembre se realizó visita de IDEAM a la cuenca del Lago de Tota, para reconocimiento y delimitación de componentes y acciones del proyecto AICCA.
- Participación del acto protocolario de entrega de os recursos por parte de la Gobernación de Boyacá para la construcción de la nueva Planta de Aguas Residuales de Aquitania, el cual también involucra el desarrollo del proyecto de descontaminación del Lago de Tota a través de soluciones de saneamiento rural en al menos dos sectores como Los Pozos y Hato Laguna, a quienes se les va a reducir la carga orgánica, presentado el 9 de septiembre en Parque de Aquitania. 
- Diseño de Línea Base y Levantamiento de información de beneficiarios para el proyecto de descontaminación del lago de Tota, los días 11 y 17 de septiembre en articulación con la Alcaldía de Aquitania y la Empresa de Servicios Públicos de la misma.
- Participación del noticiero radial de la Emisora La voz del Lago de Aquitania con los avances de los proyectos adelantados en la cuenca del Lago de Tota, para informar a toda la comunidad el 14 de septiembre de 2018. 
- Recopilación, estructuración y reporte de la información de avance de indicadores y financiera de actividades del CONPES 3801 en plataforma SISCONPES del DNP, el 2 y el 17 de septiembre de 2018, en las actividades que evidencian avance en el periodo A2018.
- Asignación de trámites de visitas de Concesión de Agua con los profesionales de apoyo de la oficina Santa Inés según avisos comisorios 320 del OOCA0096/17; 321 del OOCA0067/18; 322 del OOCA0049/18, los cuales se reprogramaron para el mismo mes con los siguientes aviso No. 355, aviso No. 353, y aviso No. 354 respectivamente. 
- Se asignaron visitas de quejas por contaminación rad. 011731 a empresa Acuatrucha, y a Troutco, en Aquitania. 
- Se asignaron las actividades de autoridad ambiental para seguimiento a sancionatorios de los expedientes OCQ-0437/13 HOTEL RANCHO TOTA-CUITIVA; OCQ-0458/13 HOTEL ROCAS LINDAS-AQUITANIA; OCQ-0459/13 HOTEL SANTA INES- AQUITANIA; OCQ-435/13 HOTEL CAMINO REAL-CUITIVA; OCQ-436/13 HOTEL REFUGIO GENESIS- CUITIVA; OCQ-438/13 HOTEL POZO AZUL- AQUITANIA y se realizaron visitas Técnicas en BOYAPESCA, BIGDAY, CABAÑA VILLA EVELIA, y trámites según los radicados en la plataforma ALMERA.X28
</t>
  </si>
  <si>
    <t xml:space="preserve"> - A partir del 1 de agosto se retomó la administración del predio Playa Blanca por parte de la Corporación, ya que es de su propiedad y se adelantaron las siguientes actividades por instrucción de la dirección: - Mesa de trabajo permanente con prestadores de servicios turísticos de playa blanca en Tota para establecer acuerdos de operación realizada el 12 de septiembre. - Se instaló mesa de trabajo con vecinos de Playa Blanca para establecer acuerdos de operación desarrollada el 13 de septiembre. - Reunión de articulación con la Policía Nacional y sus diferentes secciones, entorno a la implementación del Plan de Ordenamiento Ecoturísticos de Playa Blanca – Tota, realizada el 11 de septiembre. 
.   
</t>
  </si>
  <si>
    <t>Informes Playa Blanca Agosto-Plan de trabajo 2018.\\Servertecnica\Compartida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</si>
</sst>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quot;$&quot;\ #,##0"/>
    <numFmt numFmtId="197" formatCode="0.0%"/>
    <numFmt numFmtId="198" formatCode="0.000%"/>
    <numFmt numFmtId="199" formatCode="[$-240A]hh:mm:ss\ AM/PM"/>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u val="single"/>
      <sz val="10"/>
      <color indexed="12"/>
      <name val="Arial"/>
      <family val="2"/>
    </font>
    <font>
      <u val="single"/>
      <sz val="10"/>
      <color indexed="20"/>
      <name val="Arial"/>
      <family val="2"/>
    </font>
    <font>
      <sz val="10"/>
      <color indexed="8"/>
      <name val="Arial"/>
      <family val="2"/>
    </font>
    <font>
      <sz val="10"/>
      <color indexed="8"/>
      <name val="Arial Narrow"/>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sz val="10"/>
      <color theme="1"/>
      <name val="Arial"/>
      <family val="2"/>
    </font>
    <font>
      <b/>
      <sz val="10"/>
      <color theme="1"/>
      <name val="Arial"/>
      <family val="2"/>
    </font>
    <font>
      <sz val="10"/>
      <color rgb="FFFF0000"/>
      <name val="Arial"/>
      <family val="2"/>
    </font>
    <font>
      <sz val="10"/>
      <color theme="1"/>
      <name val="Arial Narrow"/>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right style="thin"/>
      <top style="thin"/>
      <bottom style="thin"/>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medium"/>
    </border>
    <border>
      <left style="thin"/>
      <right style="thin"/>
      <top/>
      <bottom style="thin"/>
    </border>
    <border>
      <left style="medium"/>
      <right style="medium"/>
      <top style="medium"/>
      <bottom style="medium"/>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4">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justify"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6"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7" applyFont="1" applyBorder="1" applyAlignment="1" applyProtection="1">
      <alignment horizontal="center" vertical="center" wrapText="1"/>
      <protection locked="0"/>
    </xf>
    <xf numFmtId="9" fontId="0" fillId="0" borderId="17" xfId="52"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protection/>
    </xf>
    <xf numFmtId="14" fontId="0" fillId="0" borderId="16" xfId="0" applyNumberFormat="1" applyFont="1" applyBorder="1" applyAlignment="1" applyProtection="1">
      <alignment vertical="top" wrapText="1"/>
      <protection/>
    </xf>
    <xf numFmtId="14" fontId="0" fillId="0" borderId="18"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18" fillId="0" borderId="10" xfId="0" applyFont="1" applyBorder="1" applyAlignment="1">
      <alignment horizontal="center" vertical="center"/>
    </xf>
    <xf numFmtId="0" fontId="19" fillId="0" borderId="10" xfId="0" applyFont="1" applyBorder="1" applyAlignment="1" applyProtection="1">
      <alignment horizontal="center" vertical="center" wrapText="1"/>
      <protection/>
    </xf>
    <xf numFmtId="0" fontId="19" fillId="16" borderId="19" xfId="0" applyFont="1" applyFill="1" applyBorder="1" applyAlignment="1" applyProtection="1">
      <alignment horizontal="center" vertical="center"/>
      <protection/>
    </xf>
    <xf numFmtId="3" fontId="19" fillId="24" borderId="0" xfId="0" applyNumberFormat="1" applyFont="1" applyFill="1" applyBorder="1" applyAlignment="1" applyProtection="1">
      <alignment horizontal="right" vertical="center"/>
      <protection/>
    </xf>
    <xf numFmtId="0" fontId="21" fillId="0" borderId="10" xfId="0" applyFont="1" applyBorder="1" applyAlignment="1">
      <alignment vertical="center" wrapText="1"/>
    </xf>
    <xf numFmtId="196" fontId="0" fillId="0" borderId="10" xfId="0" applyNumberFormat="1" applyFont="1" applyBorder="1" applyAlignment="1" applyProtection="1">
      <alignment horizontal="center" vertical="center" wrapText="1"/>
      <protection/>
    </xf>
    <xf numFmtId="3" fontId="0" fillId="0" borderId="10" xfId="0" applyNumberFormat="1" applyFont="1" applyFill="1" applyBorder="1" applyAlignment="1" applyProtection="1">
      <alignment horizontal="right" vertical="center"/>
      <protection/>
    </xf>
    <xf numFmtId="9" fontId="19" fillId="0" borderId="20" xfId="57" applyFont="1" applyFill="1" applyBorder="1" applyAlignment="1" applyProtection="1">
      <alignment horizontal="center" vertical="center"/>
      <protection/>
    </xf>
    <xf numFmtId="196" fontId="0" fillId="25" borderId="10" xfId="0" applyNumberFormat="1" applyFont="1" applyFill="1" applyBorder="1" applyAlignment="1">
      <alignment horizontal="center" vertical="center" wrapText="1"/>
    </xf>
    <xf numFmtId="196" fontId="0" fillId="25" borderId="21" xfId="0" applyNumberFormat="1" applyFont="1" applyFill="1" applyBorder="1" applyAlignment="1">
      <alignment horizontal="center" vertical="center" wrapText="1"/>
    </xf>
    <xf numFmtId="0" fontId="36" fillId="0" borderId="21" xfId="0" applyFont="1" applyBorder="1" applyAlignment="1">
      <alignment horizontal="center" vertical="center" wrapText="1"/>
    </xf>
    <xf numFmtId="49" fontId="20" fillId="0" borderId="0" xfId="51"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xf>
    <xf numFmtId="196" fontId="19" fillId="0" borderId="20"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49" fontId="0" fillId="0" borderId="0" xfId="51" applyNumberFormat="1" applyFont="1" applyAlignment="1" applyProtection="1">
      <alignment horizontal="center" vertical="center"/>
      <protection locked="0"/>
    </xf>
    <xf numFmtId="0" fontId="0" fillId="0" borderId="0" xfId="53" applyNumberFormat="1" applyFont="1" applyAlignment="1" applyProtection="1">
      <alignment horizontal="center" vertical="center"/>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Border="1" applyAlignment="1" applyProtection="1">
      <alignment horizontal="center" vertical="center"/>
      <protection locked="0"/>
    </xf>
    <xf numFmtId="187" fontId="21" fillId="0" borderId="0" xfId="0" applyNumberFormat="1" applyFont="1" applyBorder="1" applyAlignment="1" applyProtection="1">
      <alignment horizontal="center" vertical="center"/>
      <protection locked="0"/>
    </xf>
    <xf numFmtId="2" fontId="21" fillId="0" borderId="0" xfId="0" applyNumberFormat="1" applyFont="1" applyBorder="1" applyAlignment="1" applyProtection="1">
      <alignment horizontal="center" vertical="center"/>
      <protection locked="0"/>
    </xf>
    <xf numFmtId="2" fontId="0" fillId="0" borderId="0" xfId="51" applyNumberFormat="1" applyFont="1" applyAlignment="1" applyProtection="1">
      <alignment horizontal="center" vertical="center"/>
      <protection locked="0"/>
    </xf>
    <xf numFmtId="2" fontId="0" fillId="0" borderId="0" xfId="57" applyNumberFormat="1" applyFont="1" applyAlignment="1" applyProtection="1">
      <alignment horizontal="center" vertical="center"/>
      <protection locked="0"/>
    </xf>
    <xf numFmtId="0" fontId="0" fillId="0" borderId="0" xfId="0" applyAlignment="1" applyProtection="1">
      <alignment horizontal="justify" vertical="center"/>
      <protection/>
    </xf>
    <xf numFmtId="0" fontId="0" fillId="0" borderId="0" xfId="0" applyAlignment="1" applyProtection="1">
      <alignment horizontal="justify" vertical="center"/>
      <protection locked="0"/>
    </xf>
    <xf numFmtId="0" fontId="21" fillId="0" borderId="0" xfId="0" applyFont="1" applyBorder="1" applyAlignment="1" applyProtection="1">
      <alignment horizontal="justify" vertical="center"/>
      <protection locked="0"/>
    </xf>
    <xf numFmtId="9" fontId="0" fillId="0" borderId="22" xfId="57"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9" fontId="0" fillId="0" borderId="22" xfId="51" applyNumberFormat="1" applyFont="1" applyFill="1" applyBorder="1" applyAlignment="1" applyProtection="1">
      <alignment horizontal="center" vertical="center"/>
      <protection/>
    </xf>
    <xf numFmtId="49" fontId="0" fillId="0" borderId="10" xfId="0" applyNumberFormat="1" applyFont="1" applyBorder="1" applyAlignment="1" applyProtection="1">
      <alignment vertical="top" wrapText="1"/>
      <protection locked="0"/>
    </xf>
    <xf numFmtId="0" fontId="0" fillId="0" borderId="15" xfId="0" applyFont="1" applyBorder="1" applyAlignment="1" applyProtection="1">
      <alignment vertical="center" wrapText="1"/>
      <protection locked="0"/>
    </xf>
    <xf numFmtId="49" fontId="0" fillId="0" borderId="21" xfId="0" applyNumberFormat="1" applyFont="1" applyBorder="1" applyAlignment="1" applyProtection="1">
      <alignment horizontal="justify" vertical="center" wrapText="1"/>
      <protection locked="0"/>
    </xf>
    <xf numFmtId="0" fontId="0" fillId="0" borderId="23" xfId="0" applyFont="1" applyBorder="1" applyAlignment="1" applyProtection="1">
      <alignment vertical="center" wrapText="1"/>
      <protection locked="0"/>
    </xf>
    <xf numFmtId="2" fontId="0" fillId="25" borderId="10" xfId="0" applyNumberFormat="1" applyFont="1" applyFill="1" applyBorder="1" applyAlignment="1">
      <alignment horizontal="center" vertical="center" wrapText="1"/>
    </xf>
    <xf numFmtId="49" fontId="0" fillId="24" borderId="13" xfId="57" applyNumberFormat="1" applyFont="1" applyFill="1" applyBorder="1" applyAlignment="1" applyProtection="1">
      <alignment horizontal="center" vertical="center" wrapText="1"/>
      <protection locked="0"/>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0" xfId="0" applyFont="1" applyBorder="1" applyAlignment="1">
      <alignment horizontal="center" vertical="center"/>
    </xf>
    <xf numFmtId="14" fontId="21" fillId="0" borderId="16" xfId="0" applyNumberFormat="1" applyFont="1" applyBorder="1" applyAlignment="1">
      <alignment horizontal="center" vertical="center"/>
    </xf>
    <xf numFmtId="14" fontId="21" fillId="0" borderId="15" xfId="0" applyNumberFormat="1" applyFont="1" applyBorder="1" applyAlignment="1">
      <alignment horizontal="center" vertical="center"/>
    </xf>
    <xf numFmtId="49" fontId="20" fillId="0" borderId="0" xfId="51"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1" xfId="57" applyNumberFormat="1" applyFont="1" applyFill="1" applyBorder="1" applyAlignment="1" applyProtection="1">
      <alignment horizontal="center" vertical="center" wrapText="1"/>
      <protection/>
    </xf>
    <xf numFmtId="1" fontId="19" fillId="0" borderId="24" xfId="51" applyNumberFormat="1" applyFont="1" applyBorder="1" applyAlignment="1" applyProtection="1">
      <alignment horizontal="center" vertical="center"/>
      <protection/>
    </xf>
    <xf numFmtId="1" fontId="19" fillId="0" borderId="25" xfId="51" applyNumberFormat="1" applyFont="1" applyBorder="1" applyAlignment="1" applyProtection="1">
      <alignment horizontal="center" vertical="center"/>
      <protection/>
    </xf>
    <xf numFmtId="2" fontId="27" fillId="24" borderId="13" xfId="57" applyNumberFormat="1" applyFont="1" applyFill="1" applyBorder="1" applyAlignment="1" applyProtection="1">
      <alignment horizontal="center" vertical="center" wrapText="1"/>
      <protection locked="0"/>
    </xf>
    <xf numFmtId="2" fontId="27" fillId="24" borderId="21" xfId="57" applyNumberFormat="1"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0" fontId="22" fillId="26" borderId="10" xfId="0" applyFont="1" applyFill="1" applyBorder="1" applyAlignment="1" applyProtection="1">
      <alignment horizontal="center" vertical="center"/>
      <protection locked="0"/>
    </xf>
    <xf numFmtId="49" fontId="19" fillId="0" borderId="26" xfId="51" applyNumberFormat="1" applyFont="1" applyBorder="1" applyAlignment="1" applyProtection="1">
      <alignment horizontal="center" vertical="center" wrapText="1"/>
      <protection locked="0"/>
    </xf>
    <xf numFmtId="49" fontId="23" fillId="0" borderId="26" xfId="51" applyNumberFormat="1" applyFont="1" applyBorder="1" applyAlignment="1" applyProtection="1">
      <alignment horizontal="center" vertical="center" wrapText="1"/>
      <protection locked="0"/>
    </xf>
    <xf numFmtId="0" fontId="37" fillId="0" borderId="10" xfId="51" applyNumberFormat="1" applyFont="1" applyBorder="1" applyAlignment="1" applyProtection="1">
      <alignment horizontal="center"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0" fillId="0" borderId="16" xfId="0" applyBorder="1" applyAlignment="1" applyProtection="1">
      <alignment horizontal="left" vertical="center"/>
      <protection/>
    </xf>
    <xf numFmtId="0" fontId="0" fillId="0" borderId="15" xfId="0" applyBorder="1" applyAlignment="1" applyProtection="1">
      <alignment horizontal="left" vertical="center"/>
      <protection/>
    </xf>
    <xf numFmtId="0" fontId="21" fillId="0" borderId="10" xfId="0" applyFont="1" applyBorder="1" applyAlignment="1">
      <alignment horizontal="center" vertical="center"/>
    </xf>
    <xf numFmtId="0" fontId="37" fillId="0" borderId="10" xfId="0" applyFont="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26" xfId="0" applyFont="1" applyFill="1" applyBorder="1" applyAlignment="1" applyProtection="1">
      <alignment horizontal="center" vertical="center" wrapText="1"/>
      <protection/>
    </xf>
    <xf numFmtId="0" fontId="24" fillId="0" borderId="21" xfId="0" applyFont="1" applyFill="1" applyBorder="1" applyAlignment="1" applyProtection="1">
      <alignment horizontal="center" vertical="center" wrapText="1"/>
      <protection/>
    </xf>
    <xf numFmtId="0" fontId="19" fillId="16" borderId="34" xfId="0" applyFont="1" applyFill="1" applyBorder="1" applyAlignment="1" applyProtection="1">
      <alignment horizontal="left" vertical="center" wrapText="1"/>
      <protection/>
    </xf>
    <xf numFmtId="0" fontId="19" fillId="16" borderId="28"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protection/>
    </xf>
    <xf numFmtId="49" fontId="0" fillId="0" borderId="0" xfId="51"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wrapText="1"/>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49" fontId="19" fillId="0" borderId="13" xfId="51" applyNumberFormat="1" applyFont="1" applyBorder="1" applyAlignment="1" applyProtection="1">
      <alignment horizontal="center" vertical="center" wrapText="1"/>
      <protection locked="0"/>
    </xf>
    <xf numFmtId="0" fontId="19" fillId="0" borderId="27"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27"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0" fillId="0" borderId="10" xfId="51"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23" xfId="0" applyNumberFormat="1" applyFont="1" applyFill="1" applyBorder="1" applyAlignment="1" applyProtection="1">
      <alignment horizontal="justify" vertical="center" wrapText="1"/>
      <protection/>
    </xf>
    <xf numFmtId="0" fontId="19" fillId="16" borderId="37" xfId="0" applyFont="1" applyFill="1" applyBorder="1" applyAlignment="1" applyProtection="1">
      <alignment horizontal="left" vertical="center" wrapText="1"/>
      <protection/>
    </xf>
    <xf numFmtId="0" fontId="19" fillId="16" borderId="38"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49" fontId="38" fillId="0" borderId="0" xfId="51"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36" fillId="0" borderId="10" xfId="51" applyNumberFormat="1" applyFont="1" applyBorder="1" applyAlignment="1" applyProtection="1">
      <alignment horizontal="center" vertical="center" wrapText="1"/>
      <protection/>
    </xf>
    <xf numFmtId="9" fontId="0" fillId="24" borderId="10" xfId="57" applyFont="1" applyFill="1" applyBorder="1" applyAlignment="1" applyProtection="1">
      <alignment horizontal="center" vertical="center" wrapText="1"/>
      <protection locked="0"/>
    </xf>
    <xf numFmtId="187" fontId="39" fillId="24" borderId="10" xfId="52"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27" fillId="0" borderId="10" xfId="49" applyNumberFormat="1" applyFont="1" applyFill="1" applyBorder="1" applyAlignment="1">
      <alignment vertical="center"/>
    </xf>
    <xf numFmtId="196" fontId="0" fillId="0" borderId="0" xfId="0" applyNumberFormat="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PORH%20Cuenca%20alta%20y%20media%20del%20R&#237;o%20Chicamo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70" zoomScaleNormal="70" zoomScaleSheetLayoutView="70" zoomScalePageLayoutView="0" workbookViewId="0" topLeftCell="L25">
      <selection activeCell="X34" sqref="X34"/>
    </sheetView>
  </sheetViews>
  <sheetFormatPr defaultColWidth="11.421875" defaultRowHeight="12.75"/>
  <cols>
    <col min="1" max="1" width="8.421875" style="1" customWidth="1"/>
    <col min="2" max="2" width="16.57421875" style="1" customWidth="1"/>
    <col min="3" max="3" width="13.140625" style="1" customWidth="1"/>
    <col min="4" max="4" width="7.28125" style="1" customWidth="1"/>
    <col min="5" max="5" width="7.140625" style="1" customWidth="1"/>
    <col min="6" max="6" width="11.7109375" style="1" customWidth="1"/>
    <col min="7" max="7" width="10.00390625" style="1" hidden="1" customWidth="1"/>
    <col min="8" max="8" width="11.57421875" style="7" hidden="1" customWidth="1"/>
    <col min="9" max="9" width="26.28125" style="7" customWidth="1"/>
    <col min="10" max="10" width="21.8515625" style="1" customWidth="1"/>
    <col min="11" max="11" width="16.00390625" style="1" customWidth="1"/>
    <col min="12" max="12" width="14.8515625" style="1" customWidth="1"/>
    <col min="13" max="13" width="15.7109375" style="1" customWidth="1"/>
    <col min="14" max="14" width="16.57421875" style="1" customWidth="1"/>
    <col min="15" max="18" width="19.00390625" style="68" customWidth="1"/>
    <col min="19" max="19" width="21.140625" style="68" customWidth="1"/>
    <col min="20" max="20" width="20.8515625" style="71" customWidth="1"/>
    <col min="21" max="21" width="20.28125" style="71" customWidth="1"/>
    <col min="22" max="22" width="18.57421875" style="71" customWidth="1"/>
    <col min="23" max="23" width="20.8515625" style="71" customWidth="1"/>
    <col min="24" max="24" width="154.140625" style="1" customWidth="1"/>
    <col min="25" max="25" width="32.140625" style="1" customWidth="1"/>
    <col min="26" max="16384" width="11.421875" style="1" customWidth="1"/>
  </cols>
  <sheetData>
    <row r="1" spans="1:24" ht="60" customHeight="1">
      <c r="A1" s="149"/>
      <c r="B1" s="149"/>
      <c r="C1" s="149"/>
      <c r="D1" s="111" t="s">
        <v>18</v>
      </c>
      <c r="E1" s="111"/>
      <c r="F1" s="111"/>
      <c r="G1" s="111"/>
      <c r="H1" s="111"/>
      <c r="I1" s="111"/>
      <c r="J1" s="111"/>
      <c r="K1" s="111"/>
      <c r="L1" s="111"/>
      <c r="M1" s="111"/>
      <c r="N1" s="111"/>
      <c r="O1" s="111"/>
      <c r="P1" s="111"/>
      <c r="Q1" s="111"/>
      <c r="R1" s="111"/>
      <c r="S1" s="111"/>
      <c r="T1" s="111"/>
      <c r="U1" s="148" t="s">
        <v>44</v>
      </c>
      <c r="V1" s="148"/>
      <c r="W1" s="148"/>
      <c r="X1" s="148"/>
    </row>
    <row r="2" spans="1:24" ht="21.75" customHeight="1">
      <c r="A2" s="149"/>
      <c r="B2" s="149"/>
      <c r="C2" s="149"/>
      <c r="D2" s="111"/>
      <c r="E2" s="111"/>
      <c r="F2" s="111"/>
      <c r="G2" s="111"/>
      <c r="H2" s="111"/>
      <c r="I2" s="111"/>
      <c r="J2" s="111"/>
      <c r="K2" s="111"/>
      <c r="L2" s="111"/>
      <c r="M2" s="111"/>
      <c r="N2" s="111"/>
      <c r="O2" s="111"/>
      <c r="P2" s="111"/>
      <c r="Q2" s="111"/>
      <c r="R2" s="111"/>
      <c r="S2" s="111"/>
      <c r="T2" s="111"/>
      <c r="U2" s="149" t="s">
        <v>19</v>
      </c>
      <c r="V2" s="149"/>
      <c r="W2" s="149"/>
      <c r="X2" s="149"/>
    </row>
    <row r="3" spans="1:24" ht="19.5" customHeight="1">
      <c r="A3" s="149"/>
      <c r="B3" s="149"/>
      <c r="C3" s="149"/>
      <c r="D3" s="111" t="s">
        <v>20</v>
      </c>
      <c r="E3" s="111"/>
      <c r="F3" s="111"/>
      <c r="G3" s="111"/>
      <c r="H3" s="111"/>
      <c r="I3" s="111"/>
      <c r="J3" s="111"/>
      <c r="K3" s="111"/>
      <c r="L3" s="111"/>
      <c r="M3" s="111"/>
      <c r="N3" s="111"/>
      <c r="O3" s="111"/>
      <c r="P3" s="111"/>
      <c r="Q3" s="111"/>
      <c r="R3" s="111"/>
      <c r="S3" s="111"/>
      <c r="T3" s="111"/>
      <c r="U3" s="102" t="s">
        <v>22</v>
      </c>
      <c r="V3" s="103"/>
      <c r="W3" s="104"/>
      <c r="X3" s="2" t="s">
        <v>60</v>
      </c>
    </row>
    <row r="4" spans="1:24" ht="19.5" customHeight="1">
      <c r="A4" s="149"/>
      <c r="B4" s="149"/>
      <c r="C4" s="149"/>
      <c r="D4" s="111"/>
      <c r="E4" s="111"/>
      <c r="F4" s="111"/>
      <c r="G4" s="111"/>
      <c r="H4" s="111"/>
      <c r="I4" s="111"/>
      <c r="J4" s="111"/>
      <c r="K4" s="111"/>
      <c r="L4" s="111"/>
      <c r="M4" s="111"/>
      <c r="N4" s="111"/>
      <c r="O4" s="111"/>
      <c r="P4" s="111"/>
      <c r="Q4" s="111"/>
      <c r="R4" s="111"/>
      <c r="S4" s="111"/>
      <c r="T4" s="111"/>
      <c r="U4" s="102" t="s">
        <v>64</v>
      </c>
      <c r="V4" s="103"/>
      <c r="W4" s="104"/>
      <c r="X4" s="3">
        <v>43003</v>
      </c>
    </row>
    <row r="5" spans="1:24" ht="31.5" customHeight="1">
      <c r="A5" s="150" t="s">
        <v>21</v>
      </c>
      <c r="B5" s="150"/>
      <c r="C5" s="150"/>
      <c r="D5" s="150"/>
      <c r="E5" s="150"/>
      <c r="F5" s="150"/>
      <c r="G5" s="150"/>
      <c r="H5" s="150"/>
      <c r="I5" s="150"/>
      <c r="J5" s="150"/>
      <c r="K5" s="150"/>
      <c r="L5" s="150"/>
      <c r="M5" s="150"/>
      <c r="N5" s="150"/>
      <c r="O5" s="150"/>
      <c r="P5" s="150"/>
      <c r="Q5" s="150"/>
      <c r="R5" s="150"/>
      <c r="S5" s="150"/>
      <c r="T5" s="150"/>
      <c r="U5" s="150"/>
      <c r="V5" s="150"/>
      <c r="W5" s="150"/>
      <c r="X5" s="150"/>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0"/>
      <c r="L7" s="10"/>
      <c r="M7" s="10"/>
      <c r="N7" s="10"/>
      <c r="O7" s="4"/>
      <c r="P7" s="4"/>
      <c r="Q7" s="4"/>
      <c r="R7" s="4"/>
      <c r="S7" s="4"/>
      <c r="T7" s="4"/>
      <c r="U7" s="4"/>
      <c r="V7" s="4"/>
      <c r="W7" s="4"/>
      <c r="X7" s="4"/>
    </row>
    <row r="8" spans="11:23" ht="16.5" customHeight="1">
      <c r="K8" s="12"/>
      <c r="L8" s="12"/>
      <c r="M8" s="12"/>
      <c r="N8" s="12"/>
      <c r="O8" s="5"/>
      <c r="P8" s="5"/>
      <c r="Q8" s="5"/>
      <c r="R8" s="5"/>
      <c r="S8" s="5"/>
      <c r="T8" s="5"/>
      <c r="U8" s="5"/>
      <c r="V8" s="5"/>
      <c r="W8" s="5"/>
    </row>
    <row r="9" spans="11:23" ht="13.5" customHeight="1">
      <c r="K9" s="12"/>
      <c r="L9" s="12"/>
      <c r="M9" s="12"/>
      <c r="N9" s="12"/>
      <c r="O9" s="5"/>
      <c r="P9" s="5"/>
      <c r="Q9" s="5"/>
      <c r="R9" s="5"/>
      <c r="S9" s="5"/>
      <c r="T9" s="5"/>
      <c r="U9" s="5"/>
      <c r="V9" s="5"/>
      <c r="W9" s="5"/>
    </row>
    <row r="10" spans="1:23" ht="9" customHeight="1" thickBot="1">
      <c r="A10" s="14"/>
      <c r="B10" s="15"/>
      <c r="C10" s="15"/>
      <c r="D10" s="17"/>
      <c r="E10" s="17"/>
      <c r="F10" s="17"/>
      <c r="G10" s="17"/>
      <c r="H10" s="16"/>
      <c r="I10" s="16"/>
      <c r="J10" s="17"/>
      <c r="K10" s="17"/>
      <c r="L10" s="17"/>
      <c r="M10" s="17"/>
      <c r="N10" s="17"/>
      <c r="O10" s="62"/>
      <c r="P10" s="62"/>
      <c r="Q10" s="62"/>
      <c r="R10" s="62"/>
      <c r="S10" s="62"/>
      <c r="T10" s="63"/>
      <c r="U10" s="63"/>
      <c r="V10" s="63"/>
      <c r="W10" s="63"/>
    </row>
    <row r="11" spans="1:24" ht="36" customHeight="1">
      <c r="A11" s="175" t="s">
        <v>5</v>
      </c>
      <c r="B11" s="176"/>
      <c r="C11" s="176"/>
      <c r="D11" s="177" t="str">
        <f>'[2]POA H.A.'!$D$6</f>
        <v>GESTIÓN INTEGRADA DEL RECURSO HÍDRICO</v>
      </c>
      <c r="E11" s="177"/>
      <c r="F11" s="177"/>
      <c r="G11" s="177"/>
      <c r="H11" s="177"/>
      <c r="I11" s="177"/>
      <c r="J11" s="18" t="s">
        <v>2</v>
      </c>
      <c r="K11" s="18" t="s">
        <v>3</v>
      </c>
      <c r="L11" s="33"/>
      <c r="M11" s="157" t="s">
        <v>23</v>
      </c>
      <c r="N11" s="158"/>
      <c r="O11" s="140" t="s">
        <v>45</v>
      </c>
      <c r="P11" s="140"/>
      <c r="Q11" s="140"/>
      <c r="R11" s="140"/>
      <c r="S11" s="128" t="s">
        <v>48</v>
      </c>
      <c r="T11" s="128">
        <v>2018</v>
      </c>
      <c r="U11" s="35"/>
      <c r="V11" s="35"/>
      <c r="W11" s="35"/>
      <c r="X11" s="35"/>
    </row>
    <row r="12" spans="1:24" ht="22.5" customHeight="1">
      <c r="A12" s="131" t="s">
        <v>28</v>
      </c>
      <c r="B12" s="132"/>
      <c r="C12" s="133"/>
      <c r="D12" s="115" t="str">
        <f>'[2]POA H.A.'!$D$7</f>
        <v>Manejo Integral del Recurso Hídrico. </v>
      </c>
      <c r="E12" s="116"/>
      <c r="F12" s="116"/>
      <c r="G12" s="116"/>
      <c r="H12" s="116"/>
      <c r="I12" s="117"/>
      <c r="J12" s="19" t="s">
        <v>4</v>
      </c>
      <c r="K12" s="57">
        <v>250000000</v>
      </c>
      <c r="L12" s="20"/>
      <c r="M12" s="159"/>
      <c r="N12" s="160"/>
      <c r="O12" s="11" t="s">
        <v>72</v>
      </c>
      <c r="P12" s="11" t="s">
        <v>74</v>
      </c>
      <c r="Q12" s="11" t="s">
        <v>63</v>
      </c>
      <c r="R12" s="11" t="s">
        <v>0</v>
      </c>
      <c r="S12" s="129"/>
      <c r="T12" s="129"/>
      <c r="U12" s="6"/>
      <c r="V12" s="6"/>
      <c r="W12" s="6"/>
      <c r="X12" s="6"/>
    </row>
    <row r="13" spans="1:24" ht="23.25" customHeight="1">
      <c r="A13" s="134"/>
      <c r="B13" s="135"/>
      <c r="C13" s="136"/>
      <c r="D13" s="118"/>
      <c r="E13" s="119"/>
      <c r="F13" s="119"/>
      <c r="G13" s="119"/>
      <c r="H13" s="119"/>
      <c r="I13" s="120"/>
      <c r="J13" s="21" t="s">
        <v>6</v>
      </c>
      <c r="K13" s="23"/>
      <c r="L13" s="20"/>
      <c r="M13" s="161"/>
      <c r="N13" s="162"/>
      <c r="O13" s="13"/>
      <c r="P13" s="13" t="s">
        <v>49</v>
      </c>
      <c r="Q13" s="13"/>
      <c r="R13" s="13"/>
      <c r="S13" s="130"/>
      <c r="T13" s="130"/>
      <c r="U13" s="6"/>
      <c r="V13" s="6"/>
      <c r="W13" s="6"/>
      <c r="X13" s="6"/>
    </row>
    <row r="14" spans="1:24" ht="15.75" customHeight="1" thickBot="1">
      <c r="A14" s="137"/>
      <c r="B14" s="138"/>
      <c r="C14" s="139"/>
      <c r="D14" s="121"/>
      <c r="E14" s="122"/>
      <c r="F14" s="122"/>
      <c r="G14" s="122"/>
      <c r="H14" s="122"/>
      <c r="I14" s="123"/>
      <c r="J14" s="21" t="s">
        <v>8</v>
      </c>
      <c r="K14" s="23"/>
      <c r="L14" s="24"/>
      <c r="M14" s="22"/>
      <c r="N14" s="25"/>
      <c r="O14" s="94"/>
      <c r="P14" s="94"/>
      <c r="Q14" s="94"/>
      <c r="R14" s="94"/>
      <c r="S14" s="94"/>
      <c r="T14" s="94"/>
      <c r="U14" s="94"/>
      <c r="V14" s="94"/>
      <c r="W14" s="94"/>
      <c r="X14" s="94"/>
    </row>
    <row r="15" spans="1:24" ht="15.75" customHeight="1">
      <c r="A15" s="131" t="s">
        <v>50</v>
      </c>
      <c r="B15" s="132"/>
      <c r="C15" s="133"/>
      <c r="D15" s="115" t="str">
        <f>'[2]POA H.A.'!$D$8</f>
        <v>Gestión Integral del Recurso Hídrico</v>
      </c>
      <c r="E15" s="116"/>
      <c r="F15" s="116"/>
      <c r="G15" s="116"/>
      <c r="H15" s="116"/>
      <c r="I15" s="117"/>
      <c r="J15" s="21" t="s">
        <v>9</v>
      </c>
      <c r="K15" s="23" t="s">
        <v>7</v>
      </c>
      <c r="L15" s="24"/>
      <c r="M15" s="22"/>
      <c r="N15" s="25"/>
      <c r="O15" s="6"/>
      <c r="P15" s="6"/>
      <c r="Q15" s="6"/>
      <c r="R15" s="6"/>
      <c r="S15" s="6"/>
      <c r="T15" s="6"/>
      <c r="U15" s="6"/>
      <c r="V15" s="6"/>
      <c r="W15" s="6"/>
      <c r="X15" s="6"/>
    </row>
    <row r="16" spans="1:24" ht="15.75" customHeight="1">
      <c r="A16" s="134"/>
      <c r="B16" s="135"/>
      <c r="C16" s="136"/>
      <c r="D16" s="118"/>
      <c r="E16" s="119"/>
      <c r="F16" s="119"/>
      <c r="G16" s="119"/>
      <c r="H16" s="119"/>
      <c r="I16" s="120"/>
      <c r="J16" s="21" t="s">
        <v>10</v>
      </c>
      <c r="K16" s="23" t="s">
        <v>7</v>
      </c>
      <c r="L16" s="24"/>
      <c r="M16" s="22"/>
      <c r="N16" s="25"/>
      <c r="O16" s="6"/>
      <c r="P16" s="6"/>
      <c r="Q16" s="6"/>
      <c r="R16" s="6"/>
      <c r="S16" s="6"/>
      <c r="T16" s="6"/>
      <c r="U16" s="6"/>
      <c r="V16" s="6"/>
      <c r="W16" s="6"/>
      <c r="X16" s="6"/>
    </row>
    <row r="17" spans="1:24" ht="15.75" customHeight="1" thickBot="1">
      <c r="A17" s="137"/>
      <c r="B17" s="138"/>
      <c r="C17" s="139"/>
      <c r="D17" s="121"/>
      <c r="E17" s="122"/>
      <c r="F17" s="122"/>
      <c r="G17" s="122"/>
      <c r="H17" s="122"/>
      <c r="I17" s="123"/>
      <c r="J17" s="21" t="s">
        <v>30</v>
      </c>
      <c r="K17" s="23" t="s">
        <v>7</v>
      </c>
      <c r="L17" s="24"/>
      <c r="M17" s="22"/>
      <c r="N17" s="25"/>
      <c r="O17" s="6"/>
      <c r="P17" s="6"/>
      <c r="Q17" s="6"/>
      <c r="R17" s="6"/>
      <c r="S17" s="6"/>
      <c r="T17" s="6"/>
      <c r="U17" s="6"/>
      <c r="V17" s="6"/>
      <c r="W17" s="6"/>
      <c r="X17" s="6"/>
    </row>
    <row r="18" spans="1:24" ht="15.75" customHeight="1">
      <c r="A18" s="131" t="s">
        <v>51</v>
      </c>
      <c r="B18" s="132"/>
      <c r="C18" s="133"/>
      <c r="D18" s="166" t="s">
        <v>58</v>
      </c>
      <c r="E18" s="167"/>
      <c r="F18" s="167"/>
      <c r="G18" s="167"/>
      <c r="H18" s="167"/>
      <c r="I18" s="168"/>
      <c r="J18" s="21" t="s">
        <v>31</v>
      </c>
      <c r="K18" s="23" t="s">
        <v>7</v>
      </c>
      <c r="L18" s="24"/>
      <c r="M18" s="22"/>
      <c r="N18" s="25"/>
      <c r="O18" s="6"/>
      <c r="P18" s="6"/>
      <c r="Q18" s="6"/>
      <c r="R18" s="6"/>
      <c r="S18" s="6"/>
      <c r="T18" s="6"/>
      <c r="U18" s="6"/>
      <c r="V18" s="6"/>
      <c r="W18" s="6"/>
      <c r="X18" s="6"/>
    </row>
    <row r="19" spans="1:24" ht="15.75" customHeight="1">
      <c r="A19" s="134"/>
      <c r="B19" s="135"/>
      <c r="C19" s="136"/>
      <c r="D19" s="169"/>
      <c r="E19" s="170"/>
      <c r="F19" s="170"/>
      <c r="G19" s="170"/>
      <c r="H19" s="170"/>
      <c r="I19" s="171"/>
      <c r="J19" s="21" t="s">
        <v>32</v>
      </c>
      <c r="K19" s="23" t="s">
        <v>7</v>
      </c>
      <c r="L19" s="24"/>
      <c r="M19" s="22"/>
      <c r="N19" s="25"/>
      <c r="O19" s="6"/>
      <c r="P19" s="6"/>
      <c r="Q19" s="6"/>
      <c r="R19" s="6"/>
      <c r="S19" s="6"/>
      <c r="T19" s="6"/>
      <c r="U19" s="6"/>
      <c r="V19" s="6"/>
      <c r="W19" s="6"/>
      <c r="X19" s="6"/>
    </row>
    <row r="20" spans="1:24" ht="15.75" customHeight="1" thickBot="1">
      <c r="A20" s="137"/>
      <c r="B20" s="138"/>
      <c r="C20" s="139"/>
      <c r="D20" s="172"/>
      <c r="E20" s="173"/>
      <c r="F20" s="173"/>
      <c r="G20" s="173"/>
      <c r="H20" s="173"/>
      <c r="I20" s="174"/>
      <c r="J20" s="21" t="s">
        <v>33</v>
      </c>
      <c r="K20" s="23" t="s">
        <v>7</v>
      </c>
      <c r="L20" s="24"/>
      <c r="M20" s="22"/>
      <c r="N20" s="25"/>
      <c r="O20" s="6"/>
      <c r="P20" s="6"/>
      <c r="Q20" s="6"/>
      <c r="R20" s="6"/>
      <c r="S20" s="6"/>
      <c r="T20" s="6"/>
      <c r="U20" s="6"/>
      <c r="V20" s="6"/>
      <c r="W20" s="6"/>
      <c r="X20" s="6"/>
    </row>
    <row r="21" spans="1:24" ht="15.75" customHeight="1">
      <c r="A21" s="131" t="s">
        <v>29</v>
      </c>
      <c r="B21" s="132"/>
      <c r="C21" s="133"/>
      <c r="D21" s="166" t="s">
        <v>65</v>
      </c>
      <c r="E21" s="167"/>
      <c r="F21" s="167"/>
      <c r="G21" s="167"/>
      <c r="H21" s="167"/>
      <c r="I21" s="168"/>
      <c r="J21" s="21" t="s">
        <v>34</v>
      </c>
      <c r="K21" s="23" t="s">
        <v>7</v>
      </c>
      <c r="L21" s="24"/>
      <c r="M21" s="22"/>
      <c r="N21" s="25"/>
      <c r="O21" s="6"/>
      <c r="P21" s="6"/>
      <c r="Q21" s="6"/>
      <c r="R21" s="6"/>
      <c r="S21" s="6"/>
      <c r="T21" s="6"/>
      <c r="U21" s="6"/>
      <c r="V21" s="6"/>
      <c r="W21" s="6"/>
      <c r="X21" s="6"/>
    </row>
    <row r="22" spans="1:25" ht="15.75" customHeight="1">
      <c r="A22" s="134"/>
      <c r="B22" s="135"/>
      <c r="C22" s="136"/>
      <c r="D22" s="169"/>
      <c r="E22" s="170"/>
      <c r="F22" s="170"/>
      <c r="G22" s="170"/>
      <c r="H22" s="170"/>
      <c r="I22" s="171"/>
      <c r="J22" s="21" t="s">
        <v>35</v>
      </c>
      <c r="K22" s="37" t="s">
        <v>7</v>
      </c>
      <c r="L22" s="24"/>
      <c r="M22" s="22"/>
      <c r="N22" s="25"/>
      <c r="O22" s="6"/>
      <c r="P22" s="6"/>
      <c r="Q22" s="6"/>
      <c r="R22" s="6"/>
      <c r="S22" s="6"/>
      <c r="T22" s="6"/>
      <c r="U22" s="6"/>
      <c r="V22" s="6"/>
      <c r="W22" s="6"/>
      <c r="X22" s="6"/>
      <c r="Y22" s="9"/>
    </row>
    <row r="23" spans="1:25" ht="15.75" customHeight="1">
      <c r="A23" s="134"/>
      <c r="B23" s="135"/>
      <c r="C23" s="136"/>
      <c r="D23" s="169"/>
      <c r="E23" s="170"/>
      <c r="F23" s="170"/>
      <c r="G23" s="170"/>
      <c r="H23" s="170"/>
      <c r="I23" s="171"/>
      <c r="J23" s="36" t="s">
        <v>38</v>
      </c>
      <c r="K23" s="38">
        <f>SUM(K12:K22)</f>
        <v>250000000</v>
      </c>
      <c r="L23" s="54"/>
      <c r="M23" s="22"/>
      <c r="N23" s="25"/>
      <c r="O23" s="141"/>
      <c r="P23" s="141"/>
      <c r="Q23" s="178"/>
      <c r="R23" s="178"/>
      <c r="S23" s="6"/>
      <c r="T23" s="6"/>
      <c r="U23" s="6"/>
      <c r="V23" s="6"/>
      <c r="W23" s="6"/>
      <c r="X23" s="6"/>
      <c r="Y23" s="9"/>
    </row>
    <row r="24" spans="1:25" ht="30.75" customHeight="1">
      <c r="A24" s="140" t="s">
        <v>11</v>
      </c>
      <c r="B24" s="164" t="s">
        <v>42</v>
      </c>
      <c r="C24" s="164"/>
      <c r="D24" s="164"/>
      <c r="E24" s="164"/>
      <c r="F24" s="164"/>
      <c r="G24" s="30"/>
      <c r="H24" s="30"/>
      <c r="I24" s="127" t="s">
        <v>43</v>
      </c>
      <c r="J24" s="152" t="str">
        <f>CONCATENATE("METAS AÑO ",T11," POA")</f>
        <v>METAS AÑO 2018 POA</v>
      </c>
      <c r="K24" s="153"/>
      <c r="L24" s="114" t="str">
        <f>CONCATENATE("METAS AÑO ",T11," P.A.")</f>
        <v>METAS AÑO 2018 P.A.</v>
      </c>
      <c r="M24" s="164" t="s">
        <v>41</v>
      </c>
      <c r="N24" s="164"/>
      <c r="O24" s="163" t="str">
        <f>CONCATENATE("AVANCE METAS POA ",T11)</f>
        <v>AVANCE METAS POA 2018</v>
      </c>
      <c r="P24" s="163"/>
      <c r="Q24" s="163" t="str">
        <f>CONCATENATE("AVANCE METAS PA ",T11)</f>
        <v>AVANCE METAS PA 2018</v>
      </c>
      <c r="R24" s="163"/>
      <c r="S24" s="106" t="s">
        <v>25</v>
      </c>
      <c r="T24" s="109" t="s">
        <v>26</v>
      </c>
      <c r="U24" s="110" t="s">
        <v>27</v>
      </c>
      <c r="V24" s="109" t="s">
        <v>46</v>
      </c>
      <c r="W24" s="110" t="s">
        <v>47</v>
      </c>
      <c r="X24" s="105" t="s">
        <v>39</v>
      </c>
      <c r="Y24" s="95" t="s">
        <v>59</v>
      </c>
    </row>
    <row r="25" spans="1:25" ht="12.75" customHeight="1">
      <c r="A25" s="140"/>
      <c r="B25" s="164"/>
      <c r="C25" s="164"/>
      <c r="D25" s="164"/>
      <c r="E25" s="164"/>
      <c r="F25" s="164"/>
      <c r="G25" s="31"/>
      <c r="H25" s="164" t="s">
        <v>12</v>
      </c>
      <c r="I25" s="127"/>
      <c r="J25" s="154"/>
      <c r="K25" s="153"/>
      <c r="L25" s="114"/>
      <c r="M25" s="164"/>
      <c r="N25" s="164"/>
      <c r="O25" s="165" t="s">
        <v>24</v>
      </c>
      <c r="P25" s="105" t="s">
        <v>17</v>
      </c>
      <c r="Q25" s="113" t="s">
        <v>24</v>
      </c>
      <c r="R25" s="112" t="s">
        <v>17</v>
      </c>
      <c r="S25" s="107"/>
      <c r="T25" s="109"/>
      <c r="U25" s="110"/>
      <c r="V25" s="109"/>
      <c r="W25" s="110"/>
      <c r="X25" s="105"/>
      <c r="Y25" s="96"/>
    </row>
    <row r="26" spans="1:25" ht="30.75" customHeight="1">
      <c r="A26" s="140"/>
      <c r="B26" s="164"/>
      <c r="C26" s="164"/>
      <c r="D26" s="164"/>
      <c r="E26" s="164"/>
      <c r="F26" s="164"/>
      <c r="G26" s="31"/>
      <c r="H26" s="164"/>
      <c r="I26" s="127"/>
      <c r="J26" s="155"/>
      <c r="K26" s="156"/>
      <c r="L26" s="114"/>
      <c r="M26" s="164"/>
      <c r="N26" s="164"/>
      <c r="O26" s="165"/>
      <c r="P26" s="151"/>
      <c r="Q26" s="113"/>
      <c r="R26" s="112"/>
      <c r="S26" s="108"/>
      <c r="T26" s="109"/>
      <c r="U26" s="110"/>
      <c r="V26" s="109"/>
      <c r="W26" s="110"/>
      <c r="X26" s="105"/>
      <c r="Y26" s="96"/>
    </row>
    <row r="27" spans="1:25" ht="281.25" customHeight="1">
      <c r="A27" s="179">
        <v>1</v>
      </c>
      <c r="B27" s="181" t="s">
        <v>57</v>
      </c>
      <c r="C27" s="182"/>
      <c r="D27" s="182"/>
      <c r="E27" s="182"/>
      <c r="F27" s="183"/>
      <c r="G27" s="31"/>
      <c r="H27" s="52"/>
      <c r="I27" s="61" t="s">
        <v>62</v>
      </c>
      <c r="J27" s="190" t="s">
        <v>67</v>
      </c>
      <c r="K27" s="191"/>
      <c r="L27" s="187">
        <v>1</v>
      </c>
      <c r="M27" s="189" t="s">
        <v>69</v>
      </c>
      <c r="N27" s="189"/>
      <c r="O27" s="87">
        <v>0.95</v>
      </c>
      <c r="P27" s="88">
        <f>O27</f>
        <v>0.95</v>
      </c>
      <c r="Q27" s="100">
        <f>(P27+P28)/2</f>
        <v>0.675</v>
      </c>
      <c r="R27" s="188">
        <f>Q27/L27</f>
        <v>0.675</v>
      </c>
      <c r="S27" s="59">
        <f>177998110+30861524</f>
        <v>208859634</v>
      </c>
      <c r="T27" s="56">
        <v>148145885</v>
      </c>
      <c r="U27" s="43">
        <f>+T27/S27</f>
        <v>0.7093083625723484</v>
      </c>
      <c r="V27" s="56">
        <f>149192039-32670313</f>
        <v>116521726</v>
      </c>
      <c r="W27" s="43">
        <f>+V27/S27</f>
        <v>0.5578949065859227</v>
      </c>
      <c r="X27" s="83" t="s">
        <v>75</v>
      </c>
      <c r="Y27" s="84" t="s">
        <v>73</v>
      </c>
    </row>
    <row r="28" spans="1:25" ht="127.5" customHeight="1">
      <c r="A28" s="180"/>
      <c r="B28" s="184"/>
      <c r="C28" s="185"/>
      <c r="D28" s="185"/>
      <c r="E28" s="185"/>
      <c r="F28" s="186"/>
      <c r="G28" s="31"/>
      <c r="H28" s="52"/>
      <c r="I28" s="61" t="s">
        <v>66</v>
      </c>
      <c r="J28" s="190" t="s">
        <v>71</v>
      </c>
      <c r="K28" s="191" t="s">
        <v>68</v>
      </c>
      <c r="L28" s="187"/>
      <c r="M28" s="189" t="s">
        <v>70</v>
      </c>
      <c r="N28" s="189" t="s">
        <v>70</v>
      </c>
      <c r="O28" s="87">
        <v>0.4</v>
      </c>
      <c r="P28" s="88">
        <f>+O28</f>
        <v>0.4</v>
      </c>
      <c r="Q28" s="101"/>
      <c r="R28" s="188"/>
      <c r="S28" s="60">
        <v>41140366</v>
      </c>
      <c r="T28" s="56">
        <v>41140366</v>
      </c>
      <c r="U28" s="43">
        <f>+T28/S28</f>
        <v>1</v>
      </c>
      <c r="V28" s="56">
        <v>21941529</v>
      </c>
      <c r="W28" s="43">
        <f>+V28/S28</f>
        <v>0.5333333446766128</v>
      </c>
      <c r="X28" s="85" t="s">
        <v>76</v>
      </c>
      <c r="Y28" s="86" t="s">
        <v>77</v>
      </c>
    </row>
    <row r="29" spans="1:24" s="27" customFormat="1" ht="24.75" customHeight="1" thickBot="1">
      <c r="A29" s="34" t="s">
        <v>1</v>
      </c>
      <c r="B29" s="34"/>
      <c r="C29" s="34"/>
      <c r="D29" s="34"/>
      <c r="E29" s="34"/>
      <c r="F29" s="34"/>
      <c r="G29" s="34"/>
      <c r="H29" s="34"/>
      <c r="I29" s="34"/>
      <c r="J29" s="97"/>
      <c r="K29" s="97"/>
      <c r="L29" s="34"/>
      <c r="M29" s="34"/>
      <c r="N29" s="34"/>
      <c r="O29" s="64" t="s">
        <v>60</v>
      </c>
      <c r="P29" s="53"/>
      <c r="Q29" s="26"/>
      <c r="R29" s="26"/>
      <c r="S29" s="65">
        <f>+SUM(S27:S28)</f>
        <v>250000000</v>
      </c>
      <c r="T29" s="65">
        <f>+SUM(T27:T28)</f>
        <v>189286251</v>
      </c>
      <c r="U29" s="44">
        <f>+T29/S29</f>
        <v>0.757145004</v>
      </c>
      <c r="V29" s="65">
        <f>+SUM(V27:V28)</f>
        <v>138463255</v>
      </c>
      <c r="W29" s="58">
        <f>+V29/S29</f>
        <v>0.55385302</v>
      </c>
      <c r="X29" s="77"/>
    </row>
    <row r="30" spans="2:24" s="27" customFormat="1" ht="30.75" customHeight="1" thickBot="1">
      <c r="B30" s="124" t="s">
        <v>37</v>
      </c>
      <c r="C30" s="125"/>
      <c r="D30" s="28">
        <v>1</v>
      </c>
      <c r="F30" s="29" t="s">
        <v>36</v>
      </c>
      <c r="G30" s="46">
        <v>42549</v>
      </c>
      <c r="H30" s="47"/>
      <c r="I30" s="45">
        <v>43236</v>
      </c>
      <c r="J30" s="34"/>
      <c r="K30" s="34"/>
      <c r="L30" s="48"/>
      <c r="M30" s="48"/>
      <c r="N30" s="48"/>
      <c r="O30" s="64"/>
      <c r="P30" s="80">
        <f>AVERAGE(P27:P28)</f>
        <v>0.675</v>
      </c>
      <c r="Q30" s="81"/>
      <c r="R30" s="82">
        <f>AVERAGE(R27:R28)</f>
        <v>0.675</v>
      </c>
      <c r="S30" s="98"/>
      <c r="T30" s="99"/>
      <c r="U30" s="66"/>
      <c r="V30" s="67"/>
      <c r="W30" s="67"/>
      <c r="X30" s="77"/>
    </row>
    <row r="31" spans="10:24" ht="12.75">
      <c r="J31" s="48"/>
      <c r="K31" s="48"/>
      <c r="L31" s="48"/>
      <c r="M31" s="48"/>
      <c r="S31" s="69"/>
      <c r="T31" s="70"/>
      <c r="U31" s="70"/>
      <c r="X31" s="78"/>
    </row>
    <row r="32" spans="12:24" ht="12.75">
      <c r="L32" s="48"/>
      <c r="M32" s="48"/>
      <c r="T32" s="70"/>
      <c r="U32" s="70"/>
      <c r="W32" s="193"/>
      <c r="X32" s="78"/>
    </row>
    <row r="33" spans="1:24" s="9" customFormat="1" ht="21.75" customHeight="1">
      <c r="A33" s="39"/>
      <c r="B33" s="40"/>
      <c r="C33" s="91" t="s">
        <v>40</v>
      </c>
      <c r="D33" s="91"/>
      <c r="E33" s="91"/>
      <c r="F33" s="91"/>
      <c r="G33" s="51" t="s">
        <v>52</v>
      </c>
      <c r="H33" s="51"/>
      <c r="I33" s="91" t="s">
        <v>61</v>
      </c>
      <c r="J33" s="91"/>
      <c r="K33" s="1"/>
      <c r="L33" s="48"/>
      <c r="M33" s="48"/>
      <c r="N33" s="8"/>
      <c r="O33" s="72"/>
      <c r="P33" s="72"/>
      <c r="Q33" s="72"/>
      <c r="R33" s="72"/>
      <c r="S33" s="73"/>
      <c r="T33" s="72"/>
      <c r="U33" s="72"/>
      <c r="V33" s="72"/>
      <c r="W33" s="72"/>
      <c r="X33" s="79"/>
    </row>
    <row r="34" spans="1:24" s="9" customFormat="1" ht="29.25" customHeight="1">
      <c r="A34" s="126" t="s">
        <v>14</v>
      </c>
      <c r="B34" s="126"/>
      <c r="C34" s="89" t="s">
        <v>55</v>
      </c>
      <c r="D34" s="144"/>
      <c r="E34" s="144"/>
      <c r="F34" s="90"/>
      <c r="G34" s="55" t="s">
        <v>53</v>
      </c>
      <c r="H34" s="55"/>
      <c r="I34" s="89" t="str">
        <f>'[1]POA H.A.'!G24</f>
        <v>LUZ DEYANIRA GONZALEZ CASTILLO</v>
      </c>
      <c r="J34" s="90"/>
      <c r="K34" s="8"/>
      <c r="L34" s="8"/>
      <c r="M34" s="8"/>
      <c r="N34" s="8"/>
      <c r="O34" s="72"/>
      <c r="P34" s="72"/>
      <c r="Q34" s="72"/>
      <c r="R34" s="72"/>
      <c r="S34" s="72"/>
      <c r="T34" s="72"/>
      <c r="U34" s="72"/>
      <c r="V34" s="192"/>
      <c r="W34" s="72"/>
      <c r="X34" s="79"/>
    </row>
    <row r="35" spans="1:24" ht="29.25" customHeight="1">
      <c r="A35" s="146" t="s">
        <v>15</v>
      </c>
      <c r="B35" s="147"/>
      <c r="C35" s="89" t="s">
        <v>56</v>
      </c>
      <c r="D35" s="144"/>
      <c r="E35" s="144"/>
      <c r="F35" s="90"/>
      <c r="G35" s="55" t="s">
        <v>54</v>
      </c>
      <c r="H35" s="55"/>
      <c r="I35" s="89" t="str">
        <f>'[1]POA H.A.'!G25</f>
        <v>Subdirectora de Planeación y Sistemas de Información</v>
      </c>
      <c r="J35" s="90"/>
      <c r="K35" s="8"/>
      <c r="L35" s="8"/>
      <c r="M35" s="8"/>
      <c r="N35" s="8"/>
      <c r="O35" s="72"/>
      <c r="P35" s="72"/>
      <c r="Q35" s="72"/>
      <c r="R35" s="72"/>
      <c r="S35" s="72"/>
      <c r="T35" s="72"/>
      <c r="U35" s="72"/>
      <c r="V35" s="72"/>
      <c r="W35" s="72"/>
      <c r="X35" s="79"/>
    </row>
    <row r="36" spans="1:24" ht="29.25" customHeight="1">
      <c r="A36" s="126" t="s">
        <v>13</v>
      </c>
      <c r="B36" s="126"/>
      <c r="C36" s="145"/>
      <c r="D36" s="146"/>
      <c r="E36" s="146"/>
      <c r="F36" s="147"/>
      <c r="G36" s="41"/>
      <c r="H36" s="41"/>
      <c r="I36" s="49"/>
      <c r="J36" s="50"/>
      <c r="K36" s="8"/>
      <c r="L36" s="8"/>
      <c r="M36" s="8"/>
      <c r="N36" s="8"/>
      <c r="O36" s="72"/>
      <c r="P36" s="72"/>
      <c r="Q36" s="72"/>
      <c r="R36" s="72"/>
      <c r="S36" s="72"/>
      <c r="T36" s="72"/>
      <c r="U36" s="72"/>
      <c r="V36" s="72"/>
      <c r="W36" s="72"/>
      <c r="X36" s="8"/>
    </row>
    <row r="37" spans="1:24" ht="29.25" customHeight="1">
      <c r="A37" s="126" t="s">
        <v>16</v>
      </c>
      <c r="B37" s="126"/>
      <c r="C37" s="92">
        <v>43383</v>
      </c>
      <c r="D37" s="142"/>
      <c r="E37" s="142"/>
      <c r="F37" s="143"/>
      <c r="G37" s="42">
        <v>42550</v>
      </c>
      <c r="H37" s="41"/>
      <c r="I37" s="92">
        <f>C37</f>
        <v>43383</v>
      </c>
      <c r="J37" s="93"/>
      <c r="K37" s="8"/>
      <c r="L37" s="8"/>
      <c r="M37" s="8"/>
      <c r="N37" s="8"/>
      <c r="O37" s="74"/>
      <c r="P37" s="74"/>
      <c r="Q37" s="74"/>
      <c r="R37" s="72"/>
      <c r="S37" s="72"/>
      <c r="T37" s="72"/>
      <c r="U37" s="72"/>
      <c r="V37" s="72"/>
      <c r="W37" s="72"/>
      <c r="X37" s="8"/>
    </row>
    <row r="38" spans="9:17" ht="12.75">
      <c r="I38" s="1"/>
      <c r="O38" s="75"/>
      <c r="P38" s="75"/>
      <c r="Q38" s="75"/>
    </row>
    <row r="39" spans="9:17" ht="12.75">
      <c r="I39" s="1"/>
      <c r="O39" s="75"/>
      <c r="P39" s="75"/>
      <c r="Q39" s="75"/>
    </row>
    <row r="40" spans="15:17" ht="12.75">
      <c r="O40" s="75"/>
      <c r="P40" s="75"/>
      <c r="Q40" s="75"/>
    </row>
    <row r="41" spans="15:17" ht="12.75">
      <c r="O41" s="75"/>
      <c r="P41" s="75"/>
      <c r="Q41" s="76"/>
    </row>
    <row r="42" spans="15:17" ht="12.75">
      <c r="O42" s="75"/>
      <c r="P42" s="75"/>
      <c r="Q42" s="75"/>
    </row>
    <row r="43" spans="15:17" ht="12.75">
      <c r="O43" s="75"/>
      <c r="P43" s="75"/>
      <c r="Q43" s="75"/>
    </row>
    <row r="44" spans="15:17" ht="12.75">
      <c r="O44" s="75"/>
      <c r="P44" s="75"/>
      <c r="Q44" s="75"/>
    </row>
    <row r="50" ht="12.75">
      <c r="M50" s="32"/>
    </row>
  </sheetData>
  <sheetProtection/>
  <mergeCells count="70">
    <mergeCell ref="A27:A28"/>
    <mergeCell ref="B27:F28"/>
    <mergeCell ref="L27:L28"/>
    <mergeCell ref="R27:R28"/>
    <mergeCell ref="M27:N27"/>
    <mergeCell ref="M28:N28"/>
    <mergeCell ref="J27:K27"/>
    <mergeCell ref="J28:K28"/>
    <mergeCell ref="C33:F33"/>
    <mergeCell ref="A11:C11"/>
    <mergeCell ref="D11:I11"/>
    <mergeCell ref="S11:S13"/>
    <mergeCell ref="O24:P24"/>
    <mergeCell ref="A21:C23"/>
    <mergeCell ref="D12:I14"/>
    <mergeCell ref="A12:C14"/>
    <mergeCell ref="Q23:R23"/>
    <mergeCell ref="D21:I23"/>
    <mergeCell ref="B24:F26"/>
    <mergeCell ref="O25:O26"/>
    <mergeCell ref="D18:I20"/>
    <mergeCell ref="A24:A26"/>
    <mergeCell ref="H25:H26"/>
    <mergeCell ref="M24:N26"/>
    <mergeCell ref="U1:X1"/>
    <mergeCell ref="U2:X2"/>
    <mergeCell ref="A5:X5"/>
    <mergeCell ref="A1:C4"/>
    <mergeCell ref="D1:T2"/>
    <mergeCell ref="P25:P26"/>
    <mergeCell ref="J24:K26"/>
    <mergeCell ref="M11:N13"/>
    <mergeCell ref="V24:V26"/>
    <mergeCell ref="Q24:R24"/>
    <mergeCell ref="C37:F37"/>
    <mergeCell ref="C34:F34"/>
    <mergeCell ref="C35:F35"/>
    <mergeCell ref="C36:F36"/>
    <mergeCell ref="A37:B37"/>
    <mergeCell ref="A36:B36"/>
    <mergeCell ref="A35:B35"/>
    <mergeCell ref="B30:C30"/>
    <mergeCell ref="A34:B34"/>
    <mergeCell ref="I24:I26"/>
    <mergeCell ref="U3:W3"/>
    <mergeCell ref="T11:T13"/>
    <mergeCell ref="W24:W26"/>
    <mergeCell ref="A18:C20"/>
    <mergeCell ref="A15:C17"/>
    <mergeCell ref="O11:R11"/>
    <mergeCell ref="O23:P23"/>
    <mergeCell ref="U4:W4"/>
    <mergeCell ref="X24:X26"/>
    <mergeCell ref="S24:S26"/>
    <mergeCell ref="T24:T26"/>
    <mergeCell ref="U24:U26"/>
    <mergeCell ref="D3:T4"/>
    <mergeCell ref="R25:R26"/>
    <mergeCell ref="Q25:Q26"/>
    <mergeCell ref="L24:L26"/>
    <mergeCell ref="D15:I17"/>
    <mergeCell ref="I34:J34"/>
    <mergeCell ref="I33:J33"/>
    <mergeCell ref="I35:J35"/>
    <mergeCell ref="I37:J37"/>
    <mergeCell ref="O14:X14"/>
    <mergeCell ref="Y24:Y26"/>
    <mergeCell ref="J29:K29"/>
    <mergeCell ref="S30:T30"/>
    <mergeCell ref="Q27:Q28"/>
  </mergeCells>
  <printOptions horizontalCentered="1" verticalCentered="1"/>
  <pageMargins left="0.1968503937007874" right="0.07874015748031496" top="0.1968503937007874" bottom="0.11811023622047245" header="0" footer="0"/>
  <pageSetup horizontalDpi="600" verticalDpi="600" orientation="landscape" paperSize="120" scale="3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2017-03-06T20:02:50Z</cp:lastPrinted>
  <dcterms:created xsi:type="dcterms:W3CDTF">2009-04-01T16:45:05Z</dcterms:created>
  <dcterms:modified xsi:type="dcterms:W3CDTF">2018-10-23T19:07:43Z</dcterms:modified>
  <cp:category/>
  <cp:version/>
  <cp:contentType/>
  <cp:contentStatus/>
</cp:coreProperties>
</file>