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OA-1" sheetId="1" r:id="rId1"/>
  </sheets>
  <externalReferences>
    <externalReference r:id="rId4"/>
    <externalReference r:id="rId5"/>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<sst xmlns="http://schemas.openxmlformats.org/spreadsheetml/2006/main" count="107" uniqueCount="90">
  <si>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</si>
  <si>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</si>
  <si>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</si>
  <si>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</si>
  <si>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</si>
  <si>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</si>
  <si>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</si>
  <si>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</si>
  <si>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</si>
  <si>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</si>
  <si>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</si>
  <si>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</si>
  <si>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</si>
  <si>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</si>
  <si>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</si>
  <si>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</si>
  <si>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</si>
  <si>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</si>
  <si>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</si>
  <si>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</si>
  <si>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</si>
  <si>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</si>
  <si>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</si>
  <si>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</si>
  <si>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</si>
  <si>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</si>
  <si>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</si>
  <si>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</si>
  <si>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</si>
  <si>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</si>
  <si>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</si>
  <si>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</si>
  <si>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</si>
  <si>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</si>
  <si>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</si>
  <si>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</si>
  <si>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</si>
  <si>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</si>
  <si>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</si>
  <si>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</si>
  <si>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</si>
  <si>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</si>
  <si>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</si>
  <si>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</si>
  <si>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</si>
  <si>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</si>
  <si>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</si>
  <si>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</si>
  <si>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</si>
  <si>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</si>
  <si>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</si>
  <si>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</si>
  <si>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</si>
  <si>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</si>
  <si>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</si>
  <si>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</si>
  <si>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r>
      <rPr>
        <b/>
        <sz val="10"/>
        <rFont val="Arial"/>
        <family val="2"/>
      </rPr>
      <t>FUENTE DE VERIFICACION DE EVIDENCIAS REPORTADAS</t>
    </r>
    <r>
      <rPr>
        <sz val="10"/>
        <rFont val="Arial"/>
        <family val="0"/>
      </rPr>
      <t xml:space="preserve"> 
(Señalar ruta magnetica o fisica de acceso a la evidencia)</t>
    </r>
  </si>
  <si>
    <t>NOVIEMBRE</t>
  </si>
  <si>
    <t>Versión 0</t>
  </si>
  <si>
    <t>Actualización de la información geoespacial de la entidad como insumo para la transferencia de datos geográficos a las entidades del SINA</t>
  </si>
  <si>
    <t>440 900 07 01 01</t>
  </si>
  <si>
    <t>Apoyar la ejecución de las actividades de depuración de las bases de datos  de expedientes anteriores al año 2017 y cargue en el aplicativo de Geoambiental.</t>
  </si>
  <si>
    <t>Revisar, aprobar y actualizar en bases de datos, la información geográfica reportada por los procesos misionales (FEV-04, FEV-05, FEV-06, FEV-07, FEV-08, FEV-09, FEV-10) conforme a lo establecido en procedimiento PEV-02.</t>
  </si>
  <si>
    <t>Apoyar en la organización, generación y consolidación de la Cartografía en general requerida para los informes de gestión, visitas técnicas y demás planes corporativos, así como el apoyo a dar respuesta a solicitudes y comunicados externos.</t>
  </si>
  <si>
    <t>Realizar los procesos de migración de la información corporativa disponible, en la nueva arquitectura en la nube del sistema de Información Corporativo</t>
  </si>
  <si>
    <t>(Numero de registros depurados /Numero de registros programados para depurar )*100</t>
  </si>
  <si>
    <t>(Numero de formatos FEV-03 a FEV-10 revisados, aprobados y actualizados /Numero de formatos FEV-03 a FEV-10 programados para revisión, aprobación y actualización )*100</t>
  </si>
  <si>
    <t>(Numero de cartografía, solicitudes y comunicados elaborados y diligenciados/Numero de cartografía, solicitudes y comunicados programados para elaboración y diligenciamiento )*100</t>
  </si>
  <si>
    <t>(Numero de registros migrados/Numero de registros programados para migración )*100</t>
  </si>
  <si>
    <t>Actualización de bases de datos de información especializada de trámites permisionarios de los demás procesos  misionales (aprovechamientos forestales, quejas e infracciones, fuentes fijas, Licencias ambientales, minas-bocaminas y minería ilegal, permisos de vertimientos)</t>
  </si>
  <si>
    <t xml:space="preserve">Estandarización, actualización y validación de las bases de datos de informacion  producida por la corporación </t>
  </si>
  <si>
    <t>Apoyar la ejecución de las actividades definidas en el procedimiento “Administración, Actualización y Mantenimiento del SIAT – PEV-02” adscrito al proceso Evaluación Misional, relacionado con el Proyecto Actualización de la Información geoespacial de la entidad como insumo para la transferencia de datos geográficos a las entidades del SINA, desarrollando actividades de administración, revisión, homologación, actualización y mantenimiento del Sistema de Información Geográfico Corporativo enfocado a información producida por los procesos misionales de Corpoboyaca; Licencias Ambientales, Aprovechamientos Forestales, Permisos de Recurso Hídrico, Fuentes Fijas, Permisos de Vertimientos, Minería Ilegal y Quejas e Infracciones.</t>
  </si>
  <si>
    <t>Organización de la información proveniente de los procesos misionales de la corporación y de entidades externas de acuerdo a la estructura de almacenamiento definida con su respectiva  migración a la nueva arquitectura en la nube y servidor físico del SIAT.</t>
  </si>
  <si>
    <t>(Numero de registro estandarizados, actualizados y validados de las bases de datos/Numero de registros programados para estandarizar, actualizar y validar de las bases de datos)*100</t>
  </si>
  <si>
    <t>(Numero de archivos organizados y migrados/Numero de archivos programados para organizar y migrar )*100</t>
  </si>
  <si>
    <t>CPS No 2018-092</t>
  </si>
  <si>
    <t>CPS No 2018-086</t>
  </si>
  <si>
    <t>CPS No 2018-083</t>
  </si>
  <si>
    <t>CPS No 2018-080</t>
  </si>
  <si>
    <t xml:space="preserve">Actualización de bases de datos de información especializada de trámites permisionarios del recurso hídrico </t>
  </si>
  <si>
    <t>SERGIO DAVID CORTES</t>
  </si>
  <si>
    <t>MAYO</t>
  </si>
  <si>
    <t>JULIO</t>
  </si>
  <si>
    <t>Se firmó el CPS No  2018-083 por valor de $ 11.606.000. Se viene realizando el proceso de normalización de los datos de las tablas de excel de los formatos FEV-03 al FEV-11, que alimentan las capas misionales de la corporación. Durante el periodo de enero a agosto se han verificado 543 registros de aprovechamientos forestales, 466 registros de licencias ambientales de mineria, 119 registros de Evaluacion y seguimiento a otras licencias, 58 registros de fuentes fijas, 226 registros de permisos de recurso hídrico, 16 registros de permisos de vertimientos y 183 quejas e infracciones. Esta actividad no esta en el 100% ya que se realiza por demanda de los funcionarios que realizan procesos de campo y diligencian estos formatos.</t>
  </si>
  <si>
    <t>Se firmó el CPS No 2018-092 por valor de $ 21.427.000. Durante el mes de marzo se atendieron 17 solicitudes y se actualizaron las tablas y capas geográficas correspondientes. Esta actividad no se encurtra al 100% ya que es una actividad por demanda de los usuarios.</t>
  </si>
  <si>
    <t xml:space="preserve">Se firmó el CDP No  2018-086 por valor de $16.961.000. Se inicio el proceso de inventario y diagnostico de la información corporativa disponible para migrar a la nueva plataforma en la nube. </t>
  </si>
  <si>
    <t>Se firmó el CDP No  2018-086 por valor de  $16.961.000. Se inicio el proceso de estandarización de las capas geográficas misionales de la corporación. Durante el periodo de abril a julio se estructuró el modelo de datos de las temáticas misionales de la Corporación. Para finales de agosto de 2018 se cuenta con un modelo de base de datos con tablas y dominios que permite el almacenamiento de la información geográfica de los misionales de la corporación. Esta actividad no se encuentra desarrollada al 100% ya que faltan actividades de exportación base de datos y cargue de información en lanuena BD.</t>
  </si>
  <si>
    <t>Se firmó el CPS No  2018-080 por valor de $ 8.925.000. Durante el mes de marzo se dio inicio al proceso de migración de las bases de datos de la capa de permisos de vertimientos del SIUX a Geoambiental. En los meses de abril y mayo se realizó la migración de Concesión de aguas y permisos de cauce. Para el mes de mayo se migró la información referente a emisiones atmosfericas. este proceso culminó en el mes de agosto con la migración de la tematica de concesiones de 4491 expedientes, 7458 autos y 5823 resoluciones; De emisiones atmosfericas, se migraron 84 permisos, 395 autos y 687 resoluciones; De ocupación de cauce se migraron 21 solicitantes, 143 permisos: de vertimientos se migraron 48 solicitantes, 117 usuarios, 281 permisos y 469 resoluciones. Esta actividad no tiene un cumplimiento del 100% porque aun faltan archivos a migrar y complementar. el porcentaje de cumplimiento es inferior al 100% ya que no se ha completado la totalidad de archivos migrados por le volumen de información.</t>
  </si>
  <si>
    <t>Se firmó el CPS No  2018-083 por valor de $ 11.606.000. Se complementó y depuró la base de datos de licencias ambientales de acuerdo a los lineamientos del grupo de POMCAS de la corporación. Durante los meses de mayo, junio, julio y agosto de 2018, se estandarizaron las capas geográficas de Evaluación y seguimiento de LA_Mineria, Fuentes Fijas, Permisos de vertimientos y Mineria Ilegal. El porcentaje de cumplimiento es inferior al 100% ya que todos los meses se debe realizar esta actividad sobre los nuevos registros incorporados.</t>
  </si>
  <si>
    <t>Se firmó el CPS No  2018-080 por valor de $ 8.925.000. Se encuentra en proceso de organización la información geográfica disponible en el SIAT. Elaboración del inventario general de archivos. El porcentaje de cumplimiento es inferior al 100% ya que todos los meses se debe realizar esta actividad sobre los nuevos archivos incorporados.</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</si>
</sst>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 * #,##0.00_ ;_ * \-#,##0.00_ ;_ * &quot;-&quot;??_ ;_ @_ "/>
    <numFmt numFmtId="193" formatCode="_(* #,##0_);_(* \(#,##0\);_(* &quot;-&quot;??_);_(@_)"/>
    <numFmt numFmtId="194" formatCode="_-[$$-340A]\ * #,##0_-;\-[$$-340A]\ * #,##0_-;_-[$$-340A]\ * &quot;-&quot;_-;_-@_-"/>
    <numFmt numFmtId="195" formatCode="[$-240A]dddd\,\ dd&quot; de &quot;mmmm&quot; de &quot;yyyy"/>
    <numFmt numFmtId="196" formatCode="[$-240A]h:mm:ss\ AM/PM"/>
    <numFmt numFmtId="197" formatCode="0.0%"/>
    <numFmt numFmtId="198" formatCode="[$-240A]hh:mm:ss\ AM/PM"/>
    <numFmt numFmtId="199" formatCode="0.000"/>
    <numFmt numFmtId="200" formatCode="0.0"/>
  </numFmts>
  <fonts count="3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0"/>
      <color indexed="8"/>
      <name val="Arial"/>
      <family val="2"/>
    </font>
    <font>
      <b/>
      <sz val="10"/>
      <color indexed="8"/>
      <name val="Arial"/>
      <family val="2"/>
    </font>
    <font>
      <sz val="10"/>
      <color indexed="10"/>
      <name val="Arial"/>
      <family val="2"/>
    </font>
    <font>
      <sz val="10"/>
      <color theme="1"/>
      <name val="Arial"/>
      <family val="2"/>
    </font>
    <font>
      <sz val="10"/>
      <color rgb="FFFF0000"/>
      <name val="Arial"/>
      <family val="2"/>
    </font>
    <font>
      <b/>
      <sz val="10"/>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right style="thin"/>
      <top/>
      <bottom style="medium"/>
    </border>
    <border>
      <left style="thin"/>
      <right style="thin"/>
      <top/>
      <bottom style="medium"/>
    </border>
    <border>
      <left style="thin"/>
      <right style="thin"/>
      <top style="medium"/>
      <bottom style="medium"/>
    </border>
    <border>
      <left/>
      <right style="thin"/>
      <top style="thin"/>
      <bottom style="thin"/>
    </border>
    <border>
      <left style="medium"/>
      <right style="medium"/>
      <top style="medium"/>
      <bottom style="medium"/>
    </border>
    <border>
      <left/>
      <right style="thin"/>
      <top style="thin"/>
      <bottom/>
    </border>
    <border>
      <left/>
      <right style="thin"/>
      <top/>
      <bottom/>
    </border>
    <border>
      <left style="thin"/>
      <right/>
      <top style="thin"/>
      <bottom style="thin"/>
    </border>
    <border>
      <left style="thin"/>
      <right>
        <color indexed="63"/>
      </right>
      <top/>
      <bottom style="medium"/>
    </border>
    <border>
      <left/>
      <right/>
      <top style="thin"/>
      <bottom style="thin"/>
    </border>
    <border>
      <left style="thin"/>
      <right style="thin"/>
      <top/>
      <bottom style="thin"/>
    </border>
    <border>
      <left style="medium"/>
      <right style="thin"/>
      <top>
        <color indexed="63"/>
      </top>
      <bottom style="medium"/>
    </border>
    <border>
      <left style="thin"/>
      <right style="thin"/>
      <top/>
      <bottom/>
    </border>
    <border>
      <left style="medium"/>
      <right/>
      <top style="thin"/>
      <bottom/>
    </border>
    <border>
      <left/>
      <right/>
      <top style="thin"/>
      <bottom/>
    </border>
    <border>
      <left style="medium"/>
      <right/>
      <top/>
      <bottom/>
    </border>
    <border>
      <left style="medium"/>
      <right/>
      <top/>
      <bottom style="medium"/>
    </border>
    <border>
      <left style="medium"/>
      <right/>
      <top style="medium"/>
      <bottom style="thin"/>
    </border>
    <border>
      <left/>
      <right/>
      <top style="medium"/>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92"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92">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94" fontId="20" fillId="0" borderId="0" xfId="0" applyNumberFormat="1" applyFont="1" applyFill="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6" borderId="14" xfId="0" applyFont="1" applyFill="1" applyBorder="1" applyAlignment="1" applyProtection="1">
      <alignment horizontal="center" vertical="center"/>
      <protection/>
    </xf>
    <xf numFmtId="193" fontId="19" fillId="0" borderId="15" xfId="0" applyNumberFormat="1" applyFont="1" applyFill="1" applyBorder="1" applyAlignment="1" applyProtection="1">
      <alignment horizontal="left" vertical="center"/>
      <protection/>
    </xf>
    <xf numFmtId="193" fontId="19" fillId="0" borderId="16" xfId="50"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7"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8" xfId="49" applyNumberFormat="1" applyFont="1" applyFill="1" applyBorder="1" applyAlignment="1" applyProtection="1">
      <alignment horizontal="center" vertical="center"/>
      <protection/>
    </xf>
    <xf numFmtId="9" fontId="0" fillId="0" borderId="0" xfId="49" applyNumberFormat="1" applyFont="1" applyFill="1" applyBorder="1" applyAlignment="1" applyProtection="1">
      <alignment horizontal="center" vertical="center"/>
      <protection/>
    </xf>
    <xf numFmtId="193" fontId="0" fillId="0" borderId="10" xfId="50" applyNumberFormat="1" applyFont="1" applyFill="1" applyBorder="1" applyAlignment="1">
      <alignment horizontal="right" vertical="center" wrapText="1"/>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0" fillId="0" borderId="20" xfId="0" applyFont="1" applyBorder="1" applyAlignment="1">
      <alignment vertical="center" wrapText="1"/>
    </xf>
    <xf numFmtId="0" fontId="19" fillId="0" borderId="21"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49" applyNumberFormat="1" applyFont="1" applyBorder="1" applyAlignment="1" applyProtection="1">
      <alignment horizontal="center" vertical="center" wrapText="1"/>
      <protection/>
    </xf>
    <xf numFmtId="9" fontId="19" fillId="0" borderId="10" xfId="55" applyFont="1" applyBorder="1" applyAlignment="1" applyProtection="1">
      <alignment horizontal="center" vertical="center"/>
      <protection locked="0"/>
    </xf>
    <xf numFmtId="9" fontId="0" fillId="0" borderId="22" xfId="50" applyNumberFormat="1" applyFont="1" applyFill="1" applyBorder="1" applyAlignment="1" applyProtection="1">
      <alignment horizontal="center" vertical="center" wrapText="1"/>
      <protection/>
    </xf>
    <xf numFmtId="9" fontId="19" fillId="0" borderId="10" xfId="55" applyFont="1" applyBorder="1" applyAlignment="1" applyProtection="1">
      <alignment horizontal="center" vertical="center"/>
      <protection/>
    </xf>
    <xf numFmtId="14" fontId="0" fillId="0" borderId="10" xfId="0" applyNumberFormat="1" applyFont="1" applyBorder="1" applyAlignment="1" applyProtection="1">
      <alignment horizontal="center" vertical="center"/>
      <protection/>
    </xf>
    <xf numFmtId="14" fontId="0" fillId="0" borderId="21" xfId="0" applyNumberFormat="1" applyFont="1" applyBorder="1" applyAlignment="1" applyProtection="1">
      <alignment vertical="top" wrapText="1"/>
      <protection/>
    </xf>
    <xf numFmtId="14" fontId="0" fillId="0" borderId="23"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3" fontId="19" fillId="24" borderId="0" xfId="0" applyNumberFormat="1" applyFont="1" applyFill="1" applyBorder="1" applyAlignment="1" applyProtection="1">
      <alignment horizontal="right" vertical="center"/>
      <protection/>
    </xf>
    <xf numFmtId="0" fontId="30" fillId="0" borderId="24" xfId="0" applyFont="1" applyBorder="1" applyAlignment="1">
      <alignment horizontal="left" vertical="center" wrapText="1"/>
    </xf>
    <xf numFmtId="0" fontId="0" fillId="0" borderId="10" xfId="0" applyFont="1" applyBorder="1" applyAlignment="1">
      <alignment vertical="center" wrapText="1"/>
    </xf>
    <xf numFmtId="0" fontId="30" fillId="0" borderId="10" xfId="0" applyFont="1" applyBorder="1" applyAlignment="1">
      <alignment horizontal="left" vertical="center" wrapText="1"/>
    </xf>
    <xf numFmtId="0" fontId="0" fillId="0" borderId="10" xfId="0" applyFont="1" applyBorder="1" applyAlignment="1">
      <alignment horizontal="justify" vertical="center" wrapText="1"/>
    </xf>
    <xf numFmtId="0" fontId="0" fillId="0" borderId="10" xfId="0" applyFont="1" applyBorder="1" applyAlignment="1" applyProtection="1">
      <alignment vertical="center" wrapText="1"/>
      <protection locked="0"/>
    </xf>
    <xf numFmtId="193" fontId="0" fillId="0" borderId="10" xfId="0" applyNumberFormat="1" applyFont="1" applyBorder="1" applyAlignment="1" applyProtection="1">
      <alignment vertical="center" wrapText="1"/>
      <protection locked="0"/>
    </xf>
    <xf numFmtId="49" fontId="0" fillId="0" borderId="10" xfId="49" applyNumberFormat="1" applyFont="1" applyBorder="1" applyAlignment="1" applyProtection="1">
      <alignment horizontal="left" vertical="center" wrapText="1"/>
      <protection locked="0"/>
    </xf>
    <xf numFmtId="10" fontId="0" fillId="0" borderId="10" xfId="55" applyNumberFormat="1" applyFont="1" applyBorder="1" applyAlignment="1" applyProtection="1">
      <alignment horizontal="center" vertical="center" wrapText="1"/>
      <protection locked="0"/>
    </xf>
    <xf numFmtId="0" fontId="19" fillId="16" borderId="25" xfId="0" applyFont="1" applyFill="1" applyBorder="1" applyAlignment="1" applyProtection="1">
      <alignment horizontal="center" vertical="center"/>
      <protection/>
    </xf>
    <xf numFmtId="0" fontId="0" fillId="0" borderId="0" xfId="0" applyFont="1" applyAlignment="1" applyProtection="1">
      <alignment vertical="center"/>
      <protection/>
    </xf>
    <xf numFmtId="9" fontId="20" fillId="0" borderId="0" xfId="55" applyFont="1" applyFill="1" applyBorder="1" applyAlignment="1" applyProtection="1">
      <alignment horizontal="center" vertical="center"/>
      <protection locked="0"/>
    </xf>
    <xf numFmtId="10" fontId="0" fillId="24" borderId="10" xfId="55" applyNumberFormat="1" applyFont="1" applyFill="1" applyBorder="1" applyAlignment="1" applyProtection="1">
      <alignment horizontal="center" vertical="center" wrapText="1"/>
      <protection locked="0"/>
    </xf>
    <xf numFmtId="193" fontId="21" fillId="0" borderId="0" xfId="0" applyNumberFormat="1" applyFont="1" applyBorder="1" applyAlignment="1" applyProtection="1">
      <alignment vertical="center"/>
      <protection locked="0"/>
    </xf>
    <xf numFmtId="0" fontId="19" fillId="0" borderId="10" xfId="0" applyFont="1" applyBorder="1" applyAlignment="1" applyProtection="1">
      <alignment horizontal="center" vertical="center" wrapText="1"/>
      <protection locked="0"/>
    </xf>
    <xf numFmtId="49" fontId="23" fillId="0" borderId="26" xfId="49" applyNumberFormat="1"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0" fontId="19" fillId="0" borderId="24" xfId="0" applyFont="1" applyBorder="1" applyAlignment="1" applyProtection="1">
      <alignment horizontal="center" vertical="center" wrapText="1"/>
      <protection/>
    </xf>
    <xf numFmtId="49" fontId="19" fillId="0" borderId="10" xfId="49" applyNumberFormat="1" applyFont="1" applyBorder="1" applyAlignment="1" applyProtection="1">
      <alignment horizontal="center" vertical="center" wrapText="1"/>
      <protection/>
    </xf>
    <xf numFmtId="49" fontId="23" fillId="0" borderId="10" xfId="49" applyNumberFormat="1" applyFont="1" applyBorder="1" applyAlignment="1" applyProtection="1">
      <alignment horizontal="center" vertical="center" wrapText="1"/>
      <protection locked="0"/>
    </xf>
    <xf numFmtId="0" fontId="21" fillId="0" borderId="10" xfId="0" applyFont="1" applyBorder="1" applyAlignment="1">
      <alignment horizontal="center" vertical="center"/>
    </xf>
    <xf numFmtId="0" fontId="0" fillId="0" borderId="21" xfId="0" applyBorder="1" applyAlignment="1" applyProtection="1">
      <alignment horizontal="left" vertical="center"/>
      <protection/>
    </xf>
    <xf numFmtId="0" fontId="0" fillId="0" borderId="17" xfId="0" applyBorder="1" applyAlignment="1" applyProtection="1">
      <alignment horizontal="left" vertical="center"/>
      <protection/>
    </xf>
    <xf numFmtId="193" fontId="0" fillId="0" borderId="21" xfId="50" applyNumberFormat="1" applyFont="1" applyFill="1" applyBorder="1" applyAlignment="1" applyProtection="1">
      <alignment horizontal="center" vertical="center" wrapText="1"/>
      <protection locked="0"/>
    </xf>
    <xf numFmtId="193" fontId="0" fillId="0" borderId="17" xfId="50" applyNumberFormat="1" applyFont="1" applyFill="1" applyBorder="1" applyAlignment="1" applyProtection="1">
      <alignment horizontal="center" vertical="center" wrapText="1"/>
      <protection locked="0"/>
    </xf>
    <xf numFmtId="3" fontId="0" fillId="0" borderId="21" xfId="0" applyNumberFormat="1" applyFont="1" applyFill="1" applyBorder="1" applyAlignment="1" applyProtection="1">
      <alignment horizontal="justify" vertical="center" wrapText="1"/>
      <protection/>
    </xf>
    <xf numFmtId="3" fontId="0" fillId="0" borderId="17" xfId="0" applyNumberFormat="1" applyFont="1" applyFill="1" applyBorder="1" applyAlignment="1" applyProtection="1">
      <alignment horizontal="justify" vertical="center" wrapText="1"/>
      <protection/>
    </xf>
    <xf numFmtId="0" fontId="18" fillId="0" borderId="23" xfId="0" applyFont="1" applyBorder="1" applyAlignment="1">
      <alignment horizontal="center" vertical="center"/>
    </xf>
    <xf numFmtId="0" fontId="18" fillId="0" borderId="17" xfId="0" applyFont="1" applyBorder="1" applyAlignment="1">
      <alignment horizontal="center" vertical="center"/>
    </xf>
    <xf numFmtId="14" fontId="21" fillId="0" borderId="21" xfId="0" applyNumberFormat="1" applyFont="1" applyBorder="1" applyAlignment="1">
      <alignment horizontal="center" vertical="center"/>
    </xf>
    <xf numFmtId="0" fontId="21" fillId="0" borderId="23" xfId="0" applyFont="1" applyBorder="1" applyAlignment="1">
      <alignment horizontal="center" vertical="center"/>
    </xf>
    <xf numFmtId="0" fontId="21" fillId="0" borderId="17" xfId="0" applyFont="1" applyBorder="1" applyAlignment="1">
      <alignment horizontal="center" vertical="center"/>
    </xf>
    <xf numFmtId="0" fontId="0" fillId="0" borderId="13"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49" fontId="19" fillId="0" borderId="26" xfId="49" applyNumberFormat="1" applyFont="1" applyBorder="1" applyAlignment="1" applyProtection="1">
      <alignment horizontal="center" vertical="center" wrapText="1"/>
      <protection locked="0"/>
    </xf>
    <xf numFmtId="0" fontId="0" fillId="0" borderId="10" xfId="49" applyNumberFormat="1" applyFont="1" applyFill="1" applyBorder="1" applyAlignment="1" applyProtection="1">
      <alignment horizontal="center" vertical="center"/>
      <protection locked="0"/>
    </xf>
    <xf numFmtId="0" fontId="19" fillId="0" borderId="10" xfId="0" applyFont="1" applyBorder="1" applyAlignment="1" applyProtection="1">
      <alignment horizontal="center" vertical="center" wrapText="1"/>
      <protection/>
    </xf>
    <xf numFmtId="49" fontId="19" fillId="0" borderId="10" xfId="49" applyNumberFormat="1" applyFont="1" applyBorder="1" applyAlignment="1" applyProtection="1">
      <alignment horizontal="center" vertical="center" wrapText="1"/>
      <protection locked="0"/>
    </xf>
    <xf numFmtId="0" fontId="22" fillId="0" borderId="21"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0" fontId="24" fillId="0" borderId="13" xfId="0" applyFont="1" applyFill="1" applyBorder="1" applyAlignment="1" applyProtection="1">
      <alignment horizontal="center" vertical="center" wrapText="1"/>
      <protection/>
    </xf>
    <xf numFmtId="0" fontId="24" fillId="0" borderId="26" xfId="0" applyFont="1" applyFill="1" applyBorder="1" applyAlignment="1" applyProtection="1">
      <alignment horizontal="center" vertical="center" wrapText="1"/>
      <protection/>
    </xf>
    <xf numFmtId="0" fontId="24" fillId="0" borderId="24" xfId="0" applyFont="1" applyFill="1" applyBorder="1" applyAlignment="1" applyProtection="1">
      <alignment horizontal="center" vertical="center" wrapText="1"/>
      <protection/>
    </xf>
    <xf numFmtId="0" fontId="19" fillId="16" borderId="27" xfId="0" applyFont="1" applyFill="1" applyBorder="1" applyAlignment="1" applyProtection="1">
      <alignment horizontal="left" vertical="center" wrapText="1"/>
      <protection/>
    </xf>
    <xf numFmtId="0" fontId="19" fillId="16" borderId="28" xfId="0" applyFont="1" applyFill="1" applyBorder="1" applyAlignment="1" applyProtection="1">
      <alignment horizontal="left" vertical="center" wrapText="1"/>
      <protection/>
    </xf>
    <xf numFmtId="0" fontId="19" fillId="16" borderId="19" xfId="0" applyFont="1" applyFill="1" applyBorder="1" applyAlignment="1" applyProtection="1">
      <alignment horizontal="left" vertical="center" wrapText="1"/>
      <protection/>
    </xf>
    <xf numFmtId="0" fontId="19" fillId="16" borderId="29"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20" xfId="0" applyFont="1" applyFill="1" applyBorder="1" applyAlignment="1" applyProtection="1">
      <alignment horizontal="left" vertical="center" wrapText="1"/>
      <protection/>
    </xf>
    <xf numFmtId="0" fontId="19" fillId="16" borderId="30"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19" fillId="16" borderId="31" xfId="0" applyFont="1" applyFill="1" applyBorder="1" applyAlignment="1" applyProtection="1">
      <alignment horizontal="left" vertical="center" wrapText="1"/>
      <protection/>
    </xf>
    <xf numFmtId="0" fontId="19" fillId="16"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34"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0" xfId="0" applyFont="1" applyFill="1" applyBorder="1" applyAlignment="1" applyProtection="1">
      <alignment horizontal="justify" vertical="center" wrapText="1"/>
      <protection/>
    </xf>
    <xf numFmtId="0" fontId="0" fillId="0" borderId="35" xfId="0" applyFont="1" applyFill="1" applyBorder="1" applyAlignment="1" applyProtection="1">
      <alignment horizontal="justify" vertical="center" wrapText="1"/>
      <protection/>
    </xf>
    <xf numFmtId="0" fontId="0" fillId="0" borderId="36" xfId="0" applyFont="1" applyFill="1" applyBorder="1" applyAlignment="1" applyProtection="1">
      <alignment horizontal="justify" vertical="center" wrapText="1"/>
      <protection/>
    </xf>
    <xf numFmtId="0" fontId="0" fillId="0" borderId="37" xfId="0" applyFont="1" applyFill="1" applyBorder="1" applyAlignment="1" applyProtection="1">
      <alignment horizontal="justify" vertical="center" wrapText="1"/>
      <protection/>
    </xf>
    <xf numFmtId="1" fontId="19" fillId="0" borderId="38" xfId="49" applyNumberFormat="1" applyFont="1" applyBorder="1" applyAlignment="1" applyProtection="1">
      <alignment horizontal="right" vertical="center"/>
      <protection/>
    </xf>
    <xf numFmtId="1" fontId="19" fillId="0" borderId="39" xfId="49"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49" fontId="31" fillId="0" borderId="0" xfId="49" applyNumberFormat="1" applyFont="1" applyFill="1" applyBorder="1" applyAlignment="1" applyProtection="1">
      <alignment horizontal="center" vertical="center"/>
      <protection locked="0"/>
    </xf>
    <xf numFmtId="1" fontId="0" fillId="0" borderId="33"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1" fontId="0" fillId="0" borderId="19" xfId="0" applyNumberFormat="1" applyFont="1" applyFill="1" applyBorder="1" applyAlignment="1" applyProtection="1">
      <alignment horizontal="justify" vertical="center" wrapText="1"/>
      <protection/>
    </xf>
    <xf numFmtId="1" fontId="0" fillId="0" borderId="34"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0" xfId="0" applyNumberFormat="1" applyFont="1" applyFill="1" applyBorder="1" applyAlignment="1" applyProtection="1">
      <alignment horizontal="justify" vertical="center" wrapText="1"/>
      <protection/>
    </xf>
    <xf numFmtId="0" fontId="0" fillId="0" borderId="33"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3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35"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9" fontId="0" fillId="0" borderId="13" xfId="55" applyFont="1" applyFill="1" applyBorder="1" applyAlignment="1" applyProtection="1">
      <alignment horizontal="center" vertical="center" wrapText="1"/>
      <protection/>
    </xf>
    <xf numFmtId="9" fontId="0" fillId="0" borderId="26" xfId="55" applyFont="1" applyFill="1" applyBorder="1" applyAlignment="1" applyProtection="1">
      <alignment horizontal="center" vertical="center" wrapText="1"/>
      <protection/>
    </xf>
    <xf numFmtId="9" fontId="0" fillId="0" borderId="24" xfId="55"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35" xfId="0" applyFont="1" applyFill="1" applyBorder="1" applyAlignment="1" applyProtection="1">
      <alignment horizontal="center" vertical="center" wrapText="1"/>
      <protection/>
    </xf>
    <xf numFmtId="0" fontId="19" fillId="0" borderId="37" xfId="0" applyFont="1" applyFill="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xf>
    <xf numFmtId="0" fontId="19" fillId="0" borderId="33" xfId="0" applyFont="1" applyBorder="1" applyAlignment="1" applyProtection="1">
      <alignment horizontal="center" vertical="center"/>
      <protection/>
    </xf>
    <xf numFmtId="0" fontId="19" fillId="0" borderId="20"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19" fillId="0" borderId="35" xfId="0"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32" fillId="0" borderId="10" xfId="49" applyNumberFormat="1" applyFont="1" applyBorder="1" applyAlignment="1" applyProtection="1">
      <alignment horizontal="center" vertical="center" wrapText="1"/>
      <protection/>
    </xf>
    <xf numFmtId="1" fontId="0" fillId="0" borderId="35" xfId="0" applyNumberFormat="1" applyFont="1" applyFill="1" applyBorder="1" applyAlignment="1" applyProtection="1">
      <alignment horizontal="justify" vertical="center" wrapText="1"/>
      <protection/>
    </xf>
    <xf numFmtId="1" fontId="0" fillId="0" borderId="36" xfId="0" applyNumberFormat="1" applyFont="1" applyFill="1" applyBorder="1" applyAlignment="1" applyProtection="1">
      <alignment horizontal="justify" vertical="center" wrapText="1"/>
      <protection/>
    </xf>
    <xf numFmtId="1" fontId="0" fillId="0" borderId="37" xfId="0" applyNumberFormat="1" applyFont="1" applyFill="1" applyBorder="1" applyAlignment="1" applyProtection="1">
      <alignment horizontal="justify" vertical="center" wrapText="1"/>
      <protection/>
    </xf>
    <xf numFmtId="49" fontId="0" fillId="0" borderId="0" xfId="49"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21" fillId="0" borderId="21" xfId="0" applyFont="1" applyBorder="1" applyAlignment="1">
      <alignment horizontal="center" vertical="center"/>
    </xf>
    <xf numFmtId="0" fontId="18" fillId="0" borderId="21" xfId="0" applyFont="1" applyBorder="1" applyAlignment="1">
      <alignment horizontal="center" vertical="center"/>
    </xf>
    <xf numFmtId="0" fontId="21" fillId="0" borderId="21"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7" xfId="0" applyFont="1" applyBorder="1" applyAlignment="1">
      <alignment horizontal="center" vertical="center" wrapText="1"/>
    </xf>
    <xf numFmtId="0" fontId="18" fillId="0" borderId="10" xfId="0" applyFont="1" applyBorder="1" applyAlignment="1">
      <alignment horizontal="center" vertical="center"/>
    </xf>
    <xf numFmtId="9" fontId="0" fillId="0" borderId="13" xfId="55" applyNumberFormat="1" applyFont="1" applyFill="1" applyBorder="1" applyAlignment="1" applyProtection="1">
      <alignment horizontal="center" vertical="center" wrapText="1"/>
      <protection/>
    </xf>
    <xf numFmtId="9" fontId="0" fillId="0" borderId="26" xfId="55" applyNumberFormat="1" applyFont="1" applyFill="1" applyBorder="1" applyAlignment="1" applyProtection="1">
      <alignment horizontal="center" vertical="center" wrapText="1"/>
      <protection/>
    </xf>
    <xf numFmtId="9" fontId="0" fillId="0" borderId="24" xfId="55" applyNumberFormat="1" applyFont="1" applyFill="1" applyBorder="1" applyAlignment="1" applyProtection="1">
      <alignment horizontal="center" vertical="center" wrapText="1"/>
      <protection/>
    </xf>
    <xf numFmtId="10" fontId="0" fillId="24" borderId="13" xfId="55" applyNumberFormat="1" applyFont="1" applyFill="1" applyBorder="1" applyAlignment="1" applyProtection="1">
      <alignment horizontal="center" vertical="center" wrapText="1"/>
      <protection locked="0"/>
    </xf>
    <xf numFmtId="10" fontId="0" fillId="24" borderId="26" xfId="55" applyNumberFormat="1" applyFont="1" applyFill="1" applyBorder="1" applyAlignment="1" applyProtection="1">
      <alignment horizontal="center" vertical="center" wrapText="1"/>
      <protection locked="0"/>
    </xf>
    <xf numFmtId="10" fontId="0" fillId="24" borderId="24" xfId="55" applyNumberFormat="1" applyFont="1" applyFill="1" applyBorder="1" applyAlignment="1" applyProtection="1">
      <alignment horizontal="center" vertical="center" wrapText="1"/>
      <protection locked="0"/>
    </xf>
    <xf numFmtId="9" fontId="22" fillId="24" borderId="21" xfId="50" applyNumberFormat="1" applyFont="1" applyFill="1" applyBorder="1" applyAlignment="1" applyProtection="1">
      <alignment horizontal="center" vertical="center" wrapText="1"/>
      <protection locked="0"/>
    </xf>
    <xf numFmtId="9" fontId="22" fillId="24" borderId="17" xfId="50" applyNumberFormat="1" applyFont="1" applyFill="1" applyBorder="1" applyAlignment="1" applyProtection="1">
      <alignment horizontal="center" vertical="center" wrapText="1"/>
      <protection locked="0"/>
    </xf>
    <xf numFmtId="10" fontId="0" fillId="0" borderId="13" xfId="55" applyNumberFormat="1" applyFont="1" applyBorder="1" applyAlignment="1" applyProtection="1">
      <alignment horizontal="center" vertical="center" wrapText="1"/>
      <protection locked="0"/>
    </xf>
    <xf numFmtId="10" fontId="0" fillId="0" borderId="26" xfId="55" applyNumberFormat="1" applyFont="1" applyBorder="1" applyAlignment="1" applyProtection="1">
      <alignment horizontal="center" vertical="center" wrapText="1"/>
      <protection locked="0"/>
    </xf>
    <xf numFmtId="10" fontId="0" fillId="0" borderId="24" xfId="55" applyNumberFormat="1" applyFont="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eliaIsabel\Desktop\PLANES%20SEGUN%20PA%202016-2019\PLANES%20OPERATIVOS%202016\8.%20GESTION%20DE%20INFORMACION%20Y%20DESARROLLO%20TECNOLOGICO\8.3%20FORTALECER%20CENTROS%20DE%20INFORMACION\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eliaIsabel\Desktop\PLANES%20SEGUN%20PA%202016-2019\PLANES%20OPERATIVOS%202016\8.%20GESTION%20DE%20INFORMACION%20Y%20DESARROLLO%20TECNOLOGICO\8.3%20FORTALECER%20CENTROS%20DE%20INFORMACION\FEV-16%20Actualizacion%20informacion%20geoespaci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FORTALECIMIENTO DEL SINA PARA LA GESTIÓN AMBIENTAL</v>
          </cell>
        </row>
        <row r="7">
          <cell r="D7" t="str">
            <v>Fortalecimiento Interno</v>
          </cell>
        </row>
        <row r="8">
          <cell r="D8" t="str">
            <v>Gestión de Información y Desarrollo Tecnológico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5"/>
  <sheetViews>
    <sheetView showGridLines="0" tabSelected="1" zoomScale="60" zoomScaleNormal="60" zoomScalePageLayoutView="0" workbookViewId="0" topLeftCell="M31">
      <selection activeCell="Y42" sqref="Y42"/>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9" hidden="1" customWidth="1"/>
    <col min="9" max="9" width="53.28125" style="9"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0" customWidth="1"/>
    <col min="19" max="19" width="20.7109375" style="10" customWidth="1"/>
    <col min="20" max="20" width="20.8515625" style="1" customWidth="1"/>
    <col min="21" max="21" width="20.28125" style="1" customWidth="1"/>
    <col min="22" max="22" width="18.57421875" style="1" customWidth="1"/>
    <col min="23" max="23" width="20.8515625" style="1" customWidth="1"/>
    <col min="24" max="24" width="77.8515625" style="1" customWidth="1"/>
    <col min="25" max="25" width="60.57421875" style="1" customWidth="1"/>
    <col min="26" max="16384" width="11.421875" style="1" customWidth="1"/>
  </cols>
  <sheetData>
    <row r="1" spans="1:24" ht="60" customHeight="1">
      <c r="A1" s="101"/>
      <c r="B1" s="101"/>
      <c r="C1" s="101"/>
      <c r="D1" s="103" t="s">
        <v>18</v>
      </c>
      <c r="E1" s="103"/>
      <c r="F1" s="103"/>
      <c r="G1" s="103"/>
      <c r="H1" s="103"/>
      <c r="I1" s="103"/>
      <c r="J1" s="103"/>
      <c r="K1" s="103"/>
      <c r="L1" s="103"/>
      <c r="M1" s="103"/>
      <c r="N1" s="103"/>
      <c r="O1" s="103"/>
      <c r="P1" s="103"/>
      <c r="Q1" s="103"/>
      <c r="R1" s="103"/>
      <c r="S1" s="103"/>
      <c r="T1" s="103"/>
      <c r="U1" s="100" t="s">
        <v>45</v>
      </c>
      <c r="V1" s="100"/>
      <c r="W1" s="100"/>
      <c r="X1" s="100"/>
    </row>
    <row r="2" spans="1:24" ht="21.75" customHeight="1">
      <c r="A2" s="101"/>
      <c r="B2" s="101"/>
      <c r="C2" s="101"/>
      <c r="D2" s="103"/>
      <c r="E2" s="103"/>
      <c r="F2" s="103"/>
      <c r="G2" s="103"/>
      <c r="H2" s="103"/>
      <c r="I2" s="103"/>
      <c r="J2" s="103"/>
      <c r="K2" s="103"/>
      <c r="L2" s="103"/>
      <c r="M2" s="103"/>
      <c r="N2" s="103"/>
      <c r="O2" s="103"/>
      <c r="P2" s="103"/>
      <c r="Q2" s="103"/>
      <c r="R2" s="103"/>
      <c r="S2" s="103"/>
      <c r="T2" s="103"/>
      <c r="U2" s="101" t="s">
        <v>19</v>
      </c>
      <c r="V2" s="101"/>
      <c r="W2" s="101"/>
      <c r="X2" s="101"/>
    </row>
    <row r="3" spans="1:24" ht="19.5" customHeight="1">
      <c r="A3" s="101"/>
      <c r="B3" s="101"/>
      <c r="C3" s="101"/>
      <c r="D3" s="103" t="s">
        <v>20</v>
      </c>
      <c r="E3" s="103"/>
      <c r="F3" s="103"/>
      <c r="G3" s="103"/>
      <c r="H3" s="103"/>
      <c r="I3" s="103"/>
      <c r="J3" s="103"/>
      <c r="K3" s="103"/>
      <c r="L3" s="103"/>
      <c r="M3" s="103"/>
      <c r="N3" s="103"/>
      <c r="O3" s="103"/>
      <c r="P3" s="103"/>
      <c r="Q3" s="103"/>
      <c r="R3" s="103"/>
      <c r="S3" s="103"/>
      <c r="T3" s="103"/>
      <c r="U3" s="108" t="s">
        <v>22</v>
      </c>
      <c r="V3" s="109"/>
      <c r="W3" s="110"/>
      <c r="X3" s="2" t="s">
        <v>23</v>
      </c>
    </row>
    <row r="4" spans="1:24" ht="19.5" customHeight="1">
      <c r="A4" s="101"/>
      <c r="B4" s="101"/>
      <c r="C4" s="101"/>
      <c r="D4" s="103"/>
      <c r="E4" s="103"/>
      <c r="F4" s="103"/>
      <c r="G4" s="103"/>
      <c r="H4" s="103"/>
      <c r="I4" s="103"/>
      <c r="J4" s="103"/>
      <c r="K4" s="103"/>
      <c r="L4" s="103"/>
      <c r="M4" s="103"/>
      <c r="N4" s="103"/>
      <c r="O4" s="103"/>
      <c r="P4" s="103"/>
      <c r="Q4" s="103"/>
      <c r="R4" s="103"/>
      <c r="S4" s="103"/>
      <c r="T4" s="103"/>
      <c r="U4" s="108" t="s">
        <v>58</v>
      </c>
      <c r="V4" s="109"/>
      <c r="W4" s="110"/>
      <c r="X4" s="3">
        <v>43003</v>
      </c>
    </row>
    <row r="5" spans="1:24" ht="31.5" customHeight="1">
      <c r="A5" s="102" t="s">
        <v>21</v>
      </c>
      <c r="B5" s="102"/>
      <c r="C5" s="102"/>
      <c r="D5" s="102"/>
      <c r="E5" s="102"/>
      <c r="F5" s="102"/>
      <c r="G5" s="102"/>
      <c r="H5" s="102"/>
      <c r="I5" s="102"/>
      <c r="J5" s="102"/>
      <c r="K5" s="102"/>
      <c r="L5" s="102"/>
      <c r="M5" s="102"/>
      <c r="N5" s="102"/>
      <c r="O5" s="102"/>
      <c r="P5" s="102"/>
      <c r="Q5" s="102"/>
      <c r="R5" s="102"/>
      <c r="S5" s="102"/>
      <c r="T5" s="102"/>
      <c r="U5" s="102"/>
      <c r="V5" s="102"/>
      <c r="W5" s="102"/>
      <c r="X5" s="102"/>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4"/>
      <c r="L7" s="14"/>
      <c r="M7" s="14"/>
      <c r="N7" s="14"/>
      <c r="O7" s="4"/>
      <c r="P7" s="4"/>
      <c r="Q7" s="4"/>
      <c r="R7" s="4"/>
      <c r="S7" s="4"/>
      <c r="T7" s="4"/>
      <c r="U7" s="4"/>
      <c r="V7" s="4"/>
      <c r="W7" s="4"/>
      <c r="X7" s="4"/>
    </row>
    <row r="8" spans="11:23" ht="16.5" customHeight="1">
      <c r="K8" s="16"/>
      <c r="L8" s="16"/>
      <c r="M8" s="16"/>
      <c r="N8" s="16"/>
      <c r="O8" s="5"/>
      <c r="P8" s="5"/>
      <c r="Q8" s="5"/>
      <c r="R8" s="5"/>
      <c r="S8" s="5"/>
      <c r="T8" s="5"/>
      <c r="U8" s="5"/>
      <c r="V8" s="5"/>
      <c r="W8" s="5"/>
    </row>
    <row r="9" spans="11:23" ht="13.5" customHeight="1">
      <c r="K9" s="16"/>
      <c r="L9" s="16"/>
      <c r="M9" s="16"/>
      <c r="N9" s="16"/>
      <c r="O9" s="5"/>
      <c r="P9" s="5"/>
      <c r="Q9" s="5"/>
      <c r="R9" s="5"/>
      <c r="S9" s="5"/>
      <c r="T9" s="5"/>
      <c r="U9" s="5"/>
      <c r="V9" s="5"/>
      <c r="W9" s="5"/>
    </row>
    <row r="10" spans="1:23" ht="9" customHeight="1" thickBot="1">
      <c r="A10" s="18"/>
      <c r="B10" s="19"/>
      <c r="C10" s="19"/>
      <c r="D10" s="21"/>
      <c r="E10" s="21"/>
      <c r="F10" s="21"/>
      <c r="G10" s="21"/>
      <c r="H10" s="20"/>
      <c r="I10" s="20"/>
      <c r="J10" s="21"/>
      <c r="K10" s="21"/>
      <c r="L10" s="21"/>
      <c r="M10" s="21"/>
      <c r="N10" s="21"/>
      <c r="O10" s="7"/>
      <c r="P10" s="7"/>
      <c r="Q10" s="7"/>
      <c r="R10" s="7"/>
      <c r="S10" s="7"/>
      <c r="T10" s="6"/>
      <c r="U10" s="6"/>
      <c r="V10" s="6"/>
      <c r="W10" s="6"/>
    </row>
    <row r="11" spans="1:24" ht="36" customHeight="1">
      <c r="A11" s="126" t="s">
        <v>5</v>
      </c>
      <c r="B11" s="127"/>
      <c r="C11" s="127"/>
      <c r="D11" s="111" t="str">
        <f>'[2]POA H.A.'!$D$6</f>
        <v>FORTALECIMIENTO DEL SINA PARA LA GESTIÓN AMBIENTAL</v>
      </c>
      <c r="E11" s="111"/>
      <c r="F11" s="111"/>
      <c r="G11" s="111"/>
      <c r="H11" s="111"/>
      <c r="I11" s="111"/>
      <c r="J11" s="22" t="s">
        <v>2</v>
      </c>
      <c r="K11" s="22" t="s">
        <v>3</v>
      </c>
      <c r="L11" s="44"/>
      <c r="M11" s="156" t="s">
        <v>24</v>
      </c>
      <c r="N11" s="157"/>
      <c r="O11" s="112" t="s">
        <v>46</v>
      </c>
      <c r="P11" s="112"/>
      <c r="Q11" s="112"/>
      <c r="R11" s="112"/>
      <c r="S11" s="113" t="s">
        <v>49</v>
      </c>
      <c r="T11" s="113">
        <v>2018</v>
      </c>
      <c r="U11" s="46"/>
      <c r="V11" s="46"/>
      <c r="W11" s="46"/>
      <c r="X11" s="46"/>
    </row>
    <row r="12" spans="1:24" ht="22.5" customHeight="1">
      <c r="A12" s="116" t="s">
        <v>29</v>
      </c>
      <c r="B12" s="117"/>
      <c r="C12" s="118"/>
      <c r="D12" s="128" t="str">
        <f>'[2]POA H.A.'!$D$7</f>
        <v>Fortalecimiento Interno</v>
      </c>
      <c r="E12" s="129"/>
      <c r="F12" s="129"/>
      <c r="G12" s="129"/>
      <c r="H12" s="129"/>
      <c r="I12" s="130"/>
      <c r="J12" s="23" t="s">
        <v>4</v>
      </c>
      <c r="K12" s="24">
        <v>64000000</v>
      </c>
      <c r="L12" s="25"/>
      <c r="M12" s="158"/>
      <c r="N12" s="159"/>
      <c r="O12" s="15" t="s">
        <v>81</v>
      </c>
      <c r="P12" s="15" t="s">
        <v>82</v>
      </c>
      <c r="Q12" s="15" t="s">
        <v>57</v>
      </c>
      <c r="R12" s="15" t="s">
        <v>0</v>
      </c>
      <c r="S12" s="114"/>
      <c r="T12" s="114"/>
      <c r="U12" s="8"/>
      <c r="V12" s="8"/>
      <c r="W12" s="8"/>
      <c r="X12" s="8"/>
    </row>
    <row r="13" spans="1:24" ht="23.25" customHeight="1">
      <c r="A13" s="119"/>
      <c r="B13" s="120"/>
      <c r="C13" s="121"/>
      <c r="D13" s="131"/>
      <c r="E13" s="132"/>
      <c r="F13" s="132"/>
      <c r="G13" s="132"/>
      <c r="H13" s="132"/>
      <c r="I13" s="133"/>
      <c r="J13" s="26" t="s">
        <v>6</v>
      </c>
      <c r="K13" s="28">
        <v>30000000</v>
      </c>
      <c r="L13" s="25"/>
      <c r="M13" s="160"/>
      <c r="N13" s="161"/>
      <c r="O13" s="17"/>
      <c r="P13" s="17" t="s">
        <v>50</v>
      </c>
      <c r="Q13" s="17"/>
      <c r="R13" s="17"/>
      <c r="S13" s="115"/>
      <c r="T13" s="115"/>
      <c r="U13" s="8"/>
      <c r="V13" s="8"/>
      <c r="W13" s="8"/>
      <c r="X13" s="8"/>
    </row>
    <row r="14" spans="1:24" ht="15.75" customHeight="1" thickBot="1">
      <c r="A14" s="122"/>
      <c r="B14" s="123"/>
      <c r="C14" s="124"/>
      <c r="D14" s="134"/>
      <c r="E14" s="135"/>
      <c r="F14" s="135"/>
      <c r="G14" s="135"/>
      <c r="H14" s="135"/>
      <c r="I14" s="136"/>
      <c r="J14" s="26" t="s">
        <v>8</v>
      </c>
      <c r="K14" s="28" t="s">
        <v>7</v>
      </c>
      <c r="L14" s="29"/>
      <c r="M14" s="27"/>
      <c r="N14" s="30"/>
      <c r="O14" s="125"/>
      <c r="P14" s="125"/>
      <c r="Q14" s="125"/>
      <c r="R14" s="125"/>
      <c r="S14" s="125"/>
      <c r="T14" s="125"/>
      <c r="U14" s="125"/>
      <c r="V14" s="125"/>
      <c r="W14" s="125"/>
      <c r="X14" s="125"/>
    </row>
    <row r="15" spans="1:24" ht="15.75" customHeight="1">
      <c r="A15" s="116" t="s">
        <v>51</v>
      </c>
      <c r="B15" s="117"/>
      <c r="C15" s="118"/>
      <c r="D15" s="128" t="str">
        <f>'[2]POA H.A.'!$D$8</f>
        <v>Gestión de Información y Desarrollo Tecnológico</v>
      </c>
      <c r="E15" s="129"/>
      <c r="F15" s="129"/>
      <c r="G15" s="129"/>
      <c r="H15" s="129"/>
      <c r="I15" s="130"/>
      <c r="J15" s="26" t="s">
        <v>9</v>
      </c>
      <c r="K15" s="28" t="s">
        <v>7</v>
      </c>
      <c r="L15" s="29"/>
      <c r="M15" s="27"/>
      <c r="N15" s="30"/>
      <c r="O15" s="8"/>
      <c r="P15" s="8"/>
      <c r="Q15" s="8"/>
      <c r="R15" s="8"/>
      <c r="S15" s="8"/>
      <c r="T15" s="8"/>
      <c r="U15" s="8"/>
      <c r="V15" s="8"/>
      <c r="W15" s="8"/>
      <c r="X15" s="8"/>
    </row>
    <row r="16" spans="1:24" ht="15.75" customHeight="1">
      <c r="A16" s="119"/>
      <c r="B16" s="120"/>
      <c r="C16" s="121"/>
      <c r="D16" s="131"/>
      <c r="E16" s="132"/>
      <c r="F16" s="132"/>
      <c r="G16" s="132"/>
      <c r="H16" s="132"/>
      <c r="I16" s="133"/>
      <c r="J16" s="26" t="s">
        <v>10</v>
      </c>
      <c r="K16" s="28" t="s">
        <v>7</v>
      </c>
      <c r="L16" s="29"/>
      <c r="M16" s="27"/>
      <c r="N16" s="30"/>
      <c r="O16" s="8"/>
      <c r="P16" s="8"/>
      <c r="Q16" s="8"/>
      <c r="R16" s="8"/>
      <c r="S16" s="8"/>
      <c r="T16" s="8"/>
      <c r="U16" s="8"/>
      <c r="V16" s="8"/>
      <c r="W16" s="8"/>
      <c r="X16" s="8"/>
    </row>
    <row r="17" spans="1:24" ht="15.75" customHeight="1" thickBot="1">
      <c r="A17" s="122"/>
      <c r="B17" s="123"/>
      <c r="C17" s="124"/>
      <c r="D17" s="134"/>
      <c r="E17" s="135"/>
      <c r="F17" s="135"/>
      <c r="G17" s="135"/>
      <c r="H17" s="135"/>
      <c r="I17" s="136"/>
      <c r="J17" s="26" t="s">
        <v>31</v>
      </c>
      <c r="K17" s="28" t="s">
        <v>7</v>
      </c>
      <c r="L17" s="29"/>
      <c r="M17" s="27"/>
      <c r="N17" s="30"/>
      <c r="O17" s="8"/>
      <c r="P17" s="8"/>
      <c r="Q17" s="8"/>
      <c r="R17" s="8"/>
      <c r="S17" s="8"/>
      <c r="T17" s="8"/>
      <c r="U17" s="8"/>
      <c r="V17" s="8"/>
      <c r="W17" s="8"/>
      <c r="X17" s="8"/>
    </row>
    <row r="18" spans="1:24" ht="15.75" customHeight="1">
      <c r="A18" s="116" t="s">
        <v>52</v>
      </c>
      <c r="B18" s="117"/>
      <c r="C18" s="118"/>
      <c r="D18" s="141" t="s">
        <v>59</v>
      </c>
      <c r="E18" s="142"/>
      <c r="F18" s="142"/>
      <c r="G18" s="142"/>
      <c r="H18" s="142"/>
      <c r="I18" s="143"/>
      <c r="J18" s="26" t="s">
        <v>32</v>
      </c>
      <c r="K18" s="28" t="s">
        <v>7</v>
      </c>
      <c r="L18" s="29"/>
      <c r="M18" s="27"/>
      <c r="N18" s="30"/>
      <c r="O18" s="8"/>
      <c r="P18" s="8"/>
      <c r="Q18" s="8"/>
      <c r="R18" s="8"/>
      <c r="S18" s="8"/>
      <c r="T18" s="8"/>
      <c r="U18" s="8"/>
      <c r="V18" s="8"/>
      <c r="W18" s="8"/>
      <c r="X18" s="8"/>
    </row>
    <row r="19" spans="1:24" ht="15.75" customHeight="1">
      <c r="A19" s="119"/>
      <c r="B19" s="120"/>
      <c r="C19" s="121"/>
      <c r="D19" s="144"/>
      <c r="E19" s="145"/>
      <c r="F19" s="145"/>
      <c r="G19" s="145"/>
      <c r="H19" s="145"/>
      <c r="I19" s="146"/>
      <c r="J19" s="26" t="s">
        <v>33</v>
      </c>
      <c r="K19" s="28" t="s">
        <v>7</v>
      </c>
      <c r="L19" s="29"/>
      <c r="M19" s="27"/>
      <c r="N19" s="30"/>
      <c r="O19" s="8"/>
      <c r="P19" s="8"/>
      <c r="Q19" s="8"/>
      <c r="R19" s="8"/>
      <c r="S19" s="8"/>
      <c r="T19" s="8"/>
      <c r="U19" s="8"/>
      <c r="V19" s="8"/>
      <c r="W19" s="8"/>
      <c r="X19" s="8"/>
    </row>
    <row r="20" spans="1:24" ht="15.75" customHeight="1" thickBot="1">
      <c r="A20" s="122"/>
      <c r="B20" s="123"/>
      <c r="C20" s="124"/>
      <c r="D20" s="169"/>
      <c r="E20" s="170"/>
      <c r="F20" s="170"/>
      <c r="G20" s="170"/>
      <c r="H20" s="170"/>
      <c r="I20" s="171"/>
      <c r="J20" s="26" t="s">
        <v>34</v>
      </c>
      <c r="K20" s="28" t="s">
        <v>7</v>
      </c>
      <c r="L20" s="29"/>
      <c r="M20" s="27"/>
      <c r="N20" s="30"/>
      <c r="O20" s="8"/>
      <c r="P20" s="8"/>
      <c r="Q20" s="8"/>
      <c r="R20" s="8"/>
      <c r="S20" s="8"/>
      <c r="T20" s="8"/>
      <c r="U20" s="8"/>
      <c r="V20" s="8"/>
      <c r="W20" s="8"/>
      <c r="X20" s="8"/>
    </row>
    <row r="21" spans="1:24" ht="15.75" customHeight="1">
      <c r="A21" s="116" t="s">
        <v>30</v>
      </c>
      <c r="B21" s="117"/>
      <c r="C21" s="118"/>
      <c r="D21" s="141" t="s">
        <v>60</v>
      </c>
      <c r="E21" s="142"/>
      <c r="F21" s="142"/>
      <c r="G21" s="142"/>
      <c r="H21" s="142"/>
      <c r="I21" s="143"/>
      <c r="J21" s="26" t="s">
        <v>35</v>
      </c>
      <c r="K21" s="28" t="s">
        <v>7</v>
      </c>
      <c r="L21" s="29"/>
      <c r="M21" s="27"/>
      <c r="N21" s="30"/>
      <c r="O21" s="8"/>
      <c r="P21" s="8"/>
      <c r="Q21" s="8"/>
      <c r="R21" s="8"/>
      <c r="S21" s="8"/>
      <c r="T21" s="8"/>
      <c r="U21" s="8"/>
      <c r="V21" s="8"/>
      <c r="W21" s="8"/>
      <c r="X21" s="8"/>
    </row>
    <row r="22" spans="1:25" ht="15.75" customHeight="1">
      <c r="A22" s="119"/>
      <c r="B22" s="120"/>
      <c r="C22" s="121"/>
      <c r="D22" s="144"/>
      <c r="E22" s="145"/>
      <c r="F22" s="145"/>
      <c r="G22" s="145"/>
      <c r="H22" s="145"/>
      <c r="I22" s="146"/>
      <c r="J22" s="26" t="s">
        <v>36</v>
      </c>
      <c r="K22" s="50" t="s">
        <v>7</v>
      </c>
      <c r="L22" s="29"/>
      <c r="M22" s="27"/>
      <c r="N22" s="30"/>
      <c r="O22" s="75"/>
      <c r="P22" s="8"/>
      <c r="Q22" s="8"/>
      <c r="R22" s="8"/>
      <c r="S22" s="8"/>
      <c r="T22" s="8"/>
      <c r="U22" s="8"/>
      <c r="V22" s="8"/>
      <c r="W22" s="8"/>
      <c r="X22" s="8"/>
      <c r="Y22" s="13"/>
    </row>
    <row r="23" spans="1:25" ht="15.75" customHeight="1">
      <c r="A23" s="119"/>
      <c r="B23" s="120"/>
      <c r="C23" s="121"/>
      <c r="D23" s="144"/>
      <c r="E23" s="145"/>
      <c r="F23" s="145"/>
      <c r="G23" s="145"/>
      <c r="H23" s="145"/>
      <c r="I23" s="146"/>
      <c r="J23" s="49" t="s">
        <v>39</v>
      </c>
      <c r="K23" s="51">
        <f>SUM(K12:K22)</f>
        <v>94000000</v>
      </c>
      <c r="L23" s="64"/>
      <c r="M23" s="27"/>
      <c r="N23" s="30"/>
      <c r="O23" s="172"/>
      <c r="P23" s="172"/>
      <c r="Q23" s="140"/>
      <c r="R23" s="140"/>
      <c r="S23" s="8"/>
      <c r="T23" s="8"/>
      <c r="U23" s="8"/>
      <c r="V23" s="8"/>
      <c r="W23" s="8"/>
      <c r="X23" s="8"/>
      <c r="Y23" s="13"/>
    </row>
    <row r="24" spans="1:25" ht="30.75" customHeight="1">
      <c r="A24" s="112" t="s">
        <v>11</v>
      </c>
      <c r="B24" s="106" t="s">
        <v>43</v>
      </c>
      <c r="C24" s="106"/>
      <c r="D24" s="106"/>
      <c r="E24" s="106"/>
      <c r="F24" s="106"/>
      <c r="G24" s="41"/>
      <c r="H24" s="41"/>
      <c r="I24" s="162" t="s">
        <v>44</v>
      </c>
      <c r="J24" s="163" t="str">
        <f>CONCATENATE("METAS AÑO ",T11," POA")</f>
        <v>METAS AÑO 2018 POA</v>
      </c>
      <c r="K24" s="164"/>
      <c r="L24" s="168" t="str">
        <f>CONCATENATE("METAS AÑO ",T11," P.A.")</f>
        <v>METAS AÑO 2018 P.A.</v>
      </c>
      <c r="M24" s="106" t="s">
        <v>42</v>
      </c>
      <c r="N24" s="106"/>
      <c r="O24" s="105" t="str">
        <f>CONCATENATE("AVANCE METAS POA ",T11)</f>
        <v>AVANCE METAS POA 2018</v>
      </c>
      <c r="P24" s="105"/>
      <c r="Q24" s="105" t="str">
        <f>CONCATENATE("AVANCE METAS PA ",T11)</f>
        <v>AVANCE METAS PA 2018</v>
      </c>
      <c r="R24" s="105"/>
      <c r="S24" s="80" t="s">
        <v>26</v>
      </c>
      <c r="T24" s="78" t="s">
        <v>27</v>
      </c>
      <c r="U24" s="83" t="s">
        <v>28</v>
      </c>
      <c r="V24" s="78" t="s">
        <v>47</v>
      </c>
      <c r="W24" s="83" t="s">
        <v>48</v>
      </c>
      <c r="X24" s="107" t="s">
        <v>40</v>
      </c>
      <c r="Y24" s="173" t="s">
        <v>56</v>
      </c>
    </row>
    <row r="25" spans="1:25" ht="12.75" customHeight="1">
      <c r="A25" s="112"/>
      <c r="B25" s="106"/>
      <c r="C25" s="106"/>
      <c r="D25" s="106"/>
      <c r="E25" s="106"/>
      <c r="F25" s="106"/>
      <c r="G25" s="42"/>
      <c r="H25" s="106" t="s">
        <v>12</v>
      </c>
      <c r="I25" s="162"/>
      <c r="J25" s="165"/>
      <c r="K25" s="164"/>
      <c r="L25" s="168"/>
      <c r="M25" s="106"/>
      <c r="N25" s="106"/>
      <c r="O25" s="84" t="s">
        <v>25</v>
      </c>
      <c r="P25" s="107" t="s">
        <v>17</v>
      </c>
      <c r="Q25" s="79" t="s">
        <v>25</v>
      </c>
      <c r="R25" s="104" t="s">
        <v>17</v>
      </c>
      <c r="S25" s="81"/>
      <c r="T25" s="78"/>
      <c r="U25" s="83"/>
      <c r="V25" s="78"/>
      <c r="W25" s="83"/>
      <c r="X25" s="107"/>
      <c r="Y25" s="174"/>
    </row>
    <row r="26" spans="1:25" ht="36" customHeight="1">
      <c r="A26" s="112"/>
      <c r="B26" s="106"/>
      <c r="C26" s="106"/>
      <c r="D26" s="106"/>
      <c r="E26" s="106"/>
      <c r="F26" s="106"/>
      <c r="G26" s="42"/>
      <c r="H26" s="106"/>
      <c r="I26" s="162"/>
      <c r="J26" s="166"/>
      <c r="K26" s="167"/>
      <c r="L26" s="168"/>
      <c r="M26" s="106"/>
      <c r="N26" s="106"/>
      <c r="O26" s="84"/>
      <c r="P26" s="107"/>
      <c r="Q26" s="79"/>
      <c r="R26" s="104"/>
      <c r="S26" s="82"/>
      <c r="T26" s="78"/>
      <c r="U26" s="83"/>
      <c r="V26" s="78"/>
      <c r="W26" s="83"/>
      <c r="X26" s="107"/>
      <c r="Y26" s="174"/>
    </row>
    <row r="27" spans="1:25" ht="160.5" customHeight="1">
      <c r="A27" s="97">
        <v>1</v>
      </c>
      <c r="B27" s="147" t="s">
        <v>79</v>
      </c>
      <c r="C27" s="148"/>
      <c r="D27" s="148"/>
      <c r="E27" s="148"/>
      <c r="F27" s="148"/>
      <c r="G27" s="47"/>
      <c r="H27" s="31"/>
      <c r="I27" s="65" t="s">
        <v>61</v>
      </c>
      <c r="J27" s="187">
        <v>0.25</v>
      </c>
      <c r="K27" s="188"/>
      <c r="L27" s="153">
        <v>1</v>
      </c>
      <c r="M27" s="88" t="s">
        <v>65</v>
      </c>
      <c r="N27" s="89"/>
      <c r="O27" s="72">
        <f>(J27/11)*8</f>
        <v>0.18181818181818182</v>
      </c>
      <c r="P27" s="72">
        <f aca="true" t="shared" si="0" ref="P27:P33">O27</f>
        <v>0.18181818181818182</v>
      </c>
      <c r="Q27" s="189">
        <f>(P27+P28+P29+P30)</f>
        <v>0.7272727272727273</v>
      </c>
      <c r="R27" s="184">
        <f>Q27/L27</f>
        <v>0.7272727272727273</v>
      </c>
      <c r="S27" s="40">
        <f>4736700*2</f>
        <v>9473400</v>
      </c>
      <c r="T27" s="40">
        <v>4736700</v>
      </c>
      <c r="U27" s="56">
        <f>T27/S27</f>
        <v>0.5</v>
      </c>
      <c r="V27" s="40">
        <f>743750+637500+637500+637500+637500+637500+637500+637500</f>
        <v>5206250</v>
      </c>
      <c r="W27" s="57">
        <f>V27/S27</f>
        <v>0.5495650980640531</v>
      </c>
      <c r="X27" s="71" t="s">
        <v>87</v>
      </c>
      <c r="Y27" s="70" t="s">
        <v>78</v>
      </c>
    </row>
    <row r="28" spans="1:25" ht="122.25" customHeight="1">
      <c r="A28" s="98"/>
      <c r="B28" s="149"/>
      <c r="C28" s="150"/>
      <c r="D28" s="150"/>
      <c r="E28" s="150"/>
      <c r="F28" s="150"/>
      <c r="G28" s="48"/>
      <c r="H28" s="31"/>
      <c r="I28" s="66" t="s">
        <v>62</v>
      </c>
      <c r="J28" s="187">
        <v>0.25</v>
      </c>
      <c r="K28" s="188"/>
      <c r="L28" s="154"/>
      <c r="M28" s="88" t="s">
        <v>66</v>
      </c>
      <c r="N28" s="89" t="s">
        <v>66</v>
      </c>
      <c r="O28" s="72">
        <f aca="true" t="shared" si="1" ref="O28:O33">(J28/11)*8</f>
        <v>0.18181818181818182</v>
      </c>
      <c r="P28" s="72">
        <f t="shared" si="0"/>
        <v>0.18181818181818182</v>
      </c>
      <c r="Q28" s="190"/>
      <c r="R28" s="185"/>
      <c r="S28" s="40">
        <f>7168560*2</f>
        <v>14337120</v>
      </c>
      <c r="T28" s="40">
        <v>7168560</v>
      </c>
      <c r="U28" s="56">
        <f aca="true" t="shared" si="2" ref="U28:U33">T28/S28</f>
        <v>0.5</v>
      </c>
      <c r="V28" s="40">
        <f>967000+829000+829000+829000+829000+829000+829000+829000</f>
        <v>6770000</v>
      </c>
      <c r="W28" s="57">
        <f aca="true" t="shared" si="3" ref="W28:W33">V28/S28</f>
        <v>0.4722008325242448</v>
      </c>
      <c r="X28" s="71" t="s">
        <v>83</v>
      </c>
      <c r="Y28" s="70" t="s">
        <v>77</v>
      </c>
    </row>
    <row r="29" spans="1:25" ht="112.5" customHeight="1">
      <c r="A29" s="98"/>
      <c r="B29" s="149"/>
      <c r="C29" s="150"/>
      <c r="D29" s="150"/>
      <c r="E29" s="150"/>
      <c r="F29" s="150"/>
      <c r="G29" s="48"/>
      <c r="H29" s="31"/>
      <c r="I29" s="67" t="s">
        <v>63</v>
      </c>
      <c r="J29" s="187">
        <v>0.25</v>
      </c>
      <c r="K29" s="188"/>
      <c r="L29" s="154"/>
      <c r="M29" s="88" t="s">
        <v>67</v>
      </c>
      <c r="N29" s="89" t="s">
        <v>67</v>
      </c>
      <c r="O29" s="72">
        <f t="shared" si="1"/>
        <v>0.18181818181818182</v>
      </c>
      <c r="P29" s="72">
        <f t="shared" si="0"/>
        <v>0.18181818181818182</v>
      </c>
      <c r="Q29" s="190"/>
      <c r="R29" s="185"/>
      <c r="S29" s="40">
        <v>23413472</v>
      </c>
      <c r="T29" s="40">
        <v>21512708</v>
      </c>
      <c r="U29" s="56">
        <f t="shared" si="2"/>
        <v>0.9188175081423208</v>
      </c>
      <c r="V29" s="40">
        <f>3061000+3061000+3061000+3061000+3061000+3061000+3061000+3061000-7000000</f>
        <v>17488000</v>
      </c>
      <c r="W29" s="57">
        <f t="shared" si="3"/>
        <v>0.7469204054827921</v>
      </c>
      <c r="X29" s="71" t="s">
        <v>84</v>
      </c>
      <c r="Y29" s="70" t="s">
        <v>75</v>
      </c>
    </row>
    <row r="30" spans="1:25" ht="97.5" customHeight="1">
      <c r="A30" s="99"/>
      <c r="B30" s="151"/>
      <c r="C30" s="152"/>
      <c r="D30" s="152"/>
      <c r="E30" s="152"/>
      <c r="F30" s="152"/>
      <c r="G30" s="48"/>
      <c r="H30" s="31"/>
      <c r="I30" s="65" t="s">
        <v>64</v>
      </c>
      <c r="J30" s="187">
        <v>0.25</v>
      </c>
      <c r="K30" s="188"/>
      <c r="L30" s="155"/>
      <c r="M30" s="88" t="s">
        <v>68</v>
      </c>
      <c r="N30" s="89" t="s">
        <v>68</v>
      </c>
      <c r="O30" s="72">
        <f t="shared" si="1"/>
        <v>0.18181818181818182</v>
      </c>
      <c r="P30" s="72">
        <f t="shared" si="0"/>
        <v>0.18181818181818182</v>
      </c>
      <c r="Q30" s="191"/>
      <c r="R30" s="186"/>
      <c r="S30" s="40">
        <v>7776008</v>
      </c>
      <c r="T30" s="40">
        <v>4681268</v>
      </c>
      <c r="U30" s="56">
        <f t="shared" si="2"/>
        <v>0.6020142983391993</v>
      </c>
      <c r="V30" s="40">
        <f>1292266+1211500+1211500+1211500+1211500+1211500+426100+426100</f>
        <v>8201966</v>
      </c>
      <c r="W30" s="57">
        <f t="shared" si="3"/>
        <v>1.0547784930262418</v>
      </c>
      <c r="X30" s="71" t="s">
        <v>85</v>
      </c>
      <c r="Y30" s="69" t="s">
        <v>76</v>
      </c>
    </row>
    <row r="31" spans="1:25" ht="97.5" customHeight="1">
      <c r="A31" s="97">
        <v>2</v>
      </c>
      <c r="B31" s="147" t="s">
        <v>69</v>
      </c>
      <c r="C31" s="148"/>
      <c r="D31" s="148"/>
      <c r="E31" s="148"/>
      <c r="F31" s="148"/>
      <c r="G31" s="48"/>
      <c r="H31" s="31"/>
      <c r="I31" s="65" t="s">
        <v>70</v>
      </c>
      <c r="J31" s="187">
        <v>0.3</v>
      </c>
      <c r="K31" s="188"/>
      <c r="L31" s="181">
        <v>1</v>
      </c>
      <c r="M31" s="88" t="s">
        <v>73</v>
      </c>
      <c r="N31" s="89"/>
      <c r="O31" s="72">
        <f t="shared" si="1"/>
        <v>0.21818181818181817</v>
      </c>
      <c r="P31" s="76">
        <f t="shared" si="0"/>
        <v>0.21818181818181817</v>
      </c>
      <c r="Q31" s="189">
        <f>(P31+P32+P33)</f>
        <v>0.7272727272727273</v>
      </c>
      <c r="R31" s="184">
        <f>SUM(Q31:Q33)/L31</f>
        <v>0.7272727272727273</v>
      </c>
      <c r="S31" s="40">
        <f>12607440*2</f>
        <v>25214880</v>
      </c>
      <c r="T31" s="40">
        <f>17028844-T30</f>
        <v>12347576</v>
      </c>
      <c r="U31" s="56">
        <f t="shared" si="2"/>
        <v>0.489694021942599</v>
      </c>
      <c r="V31" s="40">
        <f>1292266+1211500+1211500+1211500+1211500+1211500+1211500+1211500</f>
        <v>9772766</v>
      </c>
      <c r="W31" s="57">
        <f t="shared" si="3"/>
        <v>0.38757931824383063</v>
      </c>
      <c r="X31" s="71" t="s">
        <v>86</v>
      </c>
      <c r="Y31" s="69" t="s">
        <v>76</v>
      </c>
    </row>
    <row r="32" spans="1:25" ht="193.5" customHeight="1">
      <c r="A32" s="98"/>
      <c r="B32" s="149"/>
      <c r="C32" s="150"/>
      <c r="D32" s="150"/>
      <c r="E32" s="150"/>
      <c r="F32" s="150"/>
      <c r="G32" s="48"/>
      <c r="H32" s="31"/>
      <c r="I32" s="65" t="s">
        <v>71</v>
      </c>
      <c r="J32" s="187">
        <v>0.3</v>
      </c>
      <c r="K32" s="188"/>
      <c r="L32" s="182"/>
      <c r="M32" s="88" t="s">
        <v>73</v>
      </c>
      <c r="N32" s="89"/>
      <c r="O32" s="72">
        <f t="shared" si="1"/>
        <v>0.21818181818181817</v>
      </c>
      <c r="P32" s="76">
        <f t="shared" si="0"/>
        <v>0.21818181818181817</v>
      </c>
      <c r="Q32" s="190"/>
      <c r="R32" s="185"/>
      <c r="S32" s="40">
        <v>7168560</v>
      </c>
      <c r="T32" s="40">
        <f>11652424-T28</f>
        <v>4483864</v>
      </c>
      <c r="U32" s="56">
        <f t="shared" si="2"/>
        <v>0.6254901960784314</v>
      </c>
      <c r="V32" s="40">
        <f>967000+829000+829000+829000+829000+829000+829000+829000</f>
        <v>6770000</v>
      </c>
      <c r="W32" s="57">
        <f t="shared" si="3"/>
        <v>0.9444016650484895</v>
      </c>
      <c r="X32" s="71" t="s">
        <v>88</v>
      </c>
      <c r="Y32" s="70" t="s">
        <v>77</v>
      </c>
    </row>
    <row r="33" spans="1:25" ht="138.75" customHeight="1" thickBot="1">
      <c r="A33" s="99"/>
      <c r="B33" s="151"/>
      <c r="C33" s="152"/>
      <c r="D33" s="152"/>
      <c r="E33" s="152"/>
      <c r="F33" s="152"/>
      <c r="G33" s="48"/>
      <c r="H33" s="31"/>
      <c r="I33" s="68" t="s">
        <v>72</v>
      </c>
      <c r="J33" s="187">
        <v>0.4</v>
      </c>
      <c r="K33" s="188"/>
      <c r="L33" s="183"/>
      <c r="M33" s="90" t="s">
        <v>74</v>
      </c>
      <c r="N33" s="91"/>
      <c r="O33" s="72">
        <f t="shared" si="1"/>
        <v>0.29090909090909095</v>
      </c>
      <c r="P33" s="76">
        <f t="shared" si="0"/>
        <v>0.29090909090909095</v>
      </c>
      <c r="Q33" s="191"/>
      <c r="R33" s="186"/>
      <c r="S33" s="40">
        <v>6616560</v>
      </c>
      <c r="T33" s="40">
        <f>8960700-T27</f>
        <v>4224000</v>
      </c>
      <c r="U33" s="56">
        <f t="shared" si="2"/>
        <v>0.6383982008777975</v>
      </c>
      <c r="V33" s="40">
        <f>967000+829000+829000+829000+829000+829000+829000+829000-966456</f>
        <v>5803544</v>
      </c>
      <c r="W33" s="57">
        <f t="shared" si="3"/>
        <v>0.8771240644685456</v>
      </c>
      <c r="X33" s="71" t="s">
        <v>89</v>
      </c>
      <c r="Y33" s="70" t="s">
        <v>78</v>
      </c>
    </row>
    <row r="34" spans="1:24" s="35" customFormat="1" ht="24.75" customHeight="1" thickBot="1">
      <c r="A34" s="139" t="s">
        <v>1</v>
      </c>
      <c r="B34" s="139"/>
      <c r="C34" s="139"/>
      <c r="D34" s="139"/>
      <c r="E34" s="139"/>
      <c r="F34" s="139"/>
      <c r="G34" s="139"/>
      <c r="H34" s="139"/>
      <c r="I34" s="139"/>
      <c r="J34" s="139"/>
      <c r="K34" s="139"/>
      <c r="L34" s="139"/>
      <c r="M34" s="139"/>
      <c r="N34" s="139"/>
      <c r="O34" s="139"/>
      <c r="P34" s="73"/>
      <c r="Q34" s="32"/>
      <c r="R34" s="32"/>
      <c r="S34" s="33">
        <f>SUM(S27:S33)</f>
        <v>94000000</v>
      </c>
      <c r="T34" s="34">
        <f>SUM(T27:T33)</f>
        <v>59154676</v>
      </c>
      <c r="U34" s="58">
        <f>T34/S34</f>
        <v>0.6293050638297872</v>
      </c>
      <c r="V34" s="34">
        <f>SUM(V27:V33)</f>
        <v>60012526</v>
      </c>
      <c r="W34" s="59">
        <f>V34/S34</f>
        <v>0.6384311276595744</v>
      </c>
      <c r="X34" s="74"/>
    </row>
    <row r="35" spans="2:25" s="35" customFormat="1" ht="30.75" customHeight="1" thickBot="1">
      <c r="B35" s="86" t="s">
        <v>38</v>
      </c>
      <c r="C35" s="87"/>
      <c r="D35" s="36">
        <v>2</v>
      </c>
      <c r="F35" s="37" t="s">
        <v>37</v>
      </c>
      <c r="G35" s="61">
        <v>42549</v>
      </c>
      <c r="H35" s="62"/>
      <c r="I35" s="60">
        <v>43236</v>
      </c>
      <c r="J35" s="63"/>
      <c r="K35" s="63"/>
      <c r="L35" s="63"/>
      <c r="M35" s="63"/>
      <c r="N35" s="63"/>
      <c r="O35" s="45"/>
      <c r="P35" s="38">
        <f>AVERAGE(P27:P33)</f>
        <v>0.2077922077922078</v>
      </c>
      <c r="Q35" s="39"/>
      <c r="R35" s="38">
        <f>AVERAGE(R27:R33)</f>
        <v>0.7272727272727273</v>
      </c>
      <c r="S35" s="137"/>
      <c r="T35" s="138"/>
      <c r="U35" s="12"/>
      <c r="V35" s="12"/>
      <c r="W35" s="12"/>
      <c r="X35" s="12"/>
      <c r="Y35" s="12"/>
    </row>
    <row r="36" spans="20:25" ht="15">
      <c r="T36" s="11"/>
      <c r="U36" s="12"/>
      <c r="V36" s="12"/>
      <c r="W36" s="12"/>
      <c r="X36" s="12"/>
      <c r="Y36" s="12"/>
    </row>
    <row r="37" spans="20:25" ht="15">
      <c r="T37" s="11"/>
      <c r="U37" s="12"/>
      <c r="V37" s="12"/>
      <c r="W37" s="12"/>
      <c r="X37" s="12"/>
      <c r="Y37" s="12"/>
    </row>
    <row r="38" spans="1:25" s="13" customFormat="1" ht="21.75" customHeight="1">
      <c r="A38" s="52"/>
      <c r="B38" s="53"/>
      <c r="C38" s="176" t="s">
        <v>41</v>
      </c>
      <c r="D38" s="92"/>
      <c r="E38" s="92"/>
      <c r="F38" s="93"/>
      <c r="G38" s="180" t="s">
        <v>53</v>
      </c>
      <c r="H38" s="180"/>
      <c r="I38" s="180"/>
      <c r="J38" s="180"/>
      <c r="K38" s="12"/>
      <c r="L38" s="12"/>
      <c r="M38" s="12"/>
      <c r="N38" s="12"/>
      <c r="O38" s="12"/>
      <c r="P38" s="12"/>
      <c r="Q38" s="12"/>
      <c r="R38" s="12"/>
      <c r="S38" s="12"/>
      <c r="T38" s="12"/>
      <c r="U38" s="12"/>
      <c r="V38" s="12"/>
      <c r="W38" s="12"/>
      <c r="X38" s="12"/>
      <c r="Y38" s="12"/>
    </row>
    <row r="39" spans="1:25" s="13" customFormat="1" ht="29.25" customHeight="1">
      <c r="A39" s="85" t="s">
        <v>14</v>
      </c>
      <c r="B39" s="85"/>
      <c r="C39" s="177" t="s">
        <v>80</v>
      </c>
      <c r="D39" s="178"/>
      <c r="E39" s="178"/>
      <c r="F39" s="179"/>
      <c r="G39" s="54" t="s">
        <v>54</v>
      </c>
      <c r="H39" s="54"/>
      <c r="I39" s="175" t="str">
        <f>'[1]POA H.A.'!G24</f>
        <v>LUZ DEYANIRA GONZALEZ CASTILLO</v>
      </c>
      <c r="J39" s="96"/>
      <c r="K39" s="12"/>
      <c r="L39" s="12"/>
      <c r="M39" s="12"/>
      <c r="N39" s="12"/>
      <c r="O39" s="12"/>
      <c r="P39" s="12"/>
      <c r="Q39" s="12"/>
      <c r="R39" s="12"/>
      <c r="S39" s="12"/>
      <c r="T39" s="12"/>
      <c r="U39" s="12"/>
      <c r="V39" s="12"/>
      <c r="W39" s="12"/>
      <c r="X39" s="12"/>
      <c r="Y39" s="12"/>
    </row>
    <row r="40" spans="1:24" ht="29.25" customHeight="1">
      <c r="A40" s="92" t="s">
        <v>15</v>
      </c>
      <c r="B40" s="93"/>
      <c r="C40" s="175"/>
      <c r="D40" s="95"/>
      <c r="E40" s="95"/>
      <c r="F40" s="96"/>
      <c r="G40" s="54" t="s">
        <v>55</v>
      </c>
      <c r="H40" s="54"/>
      <c r="I40" s="175" t="str">
        <f>'[1]POA H.A.'!G25</f>
        <v>Subdirectora de Planeación y Sistemas de Información</v>
      </c>
      <c r="J40" s="96"/>
      <c r="K40" s="12"/>
      <c r="L40" s="12"/>
      <c r="M40" s="12"/>
      <c r="N40" s="12"/>
      <c r="O40" s="12"/>
      <c r="P40" s="12"/>
      <c r="Q40" s="12"/>
      <c r="R40" s="12"/>
      <c r="S40" s="12"/>
      <c r="T40" s="12"/>
      <c r="U40" s="12"/>
      <c r="V40" s="12"/>
      <c r="W40" s="12"/>
      <c r="X40" s="12"/>
    </row>
    <row r="41" spans="1:24" ht="29.25" customHeight="1">
      <c r="A41" s="85" t="s">
        <v>13</v>
      </c>
      <c r="B41" s="85"/>
      <c r="C41" s="176"/>
      <c r="D41" s="92"/>
      <c r="E41" s="92"/>
      <c r="F41" s="93"/>
      <c r="G41" s="54"/>
      <c r="H41" s="54"/>
      <c r="I41" s="175"/>
      <c r="J41" s="96"/>
      <c r="K41" s="12"/>
      <c r="L41" s="12"/>
      <c r="M41" s="12"/>
      <c r="N41" s="12"/>
      <c r="O41" s="12"/>
      <c r="P41" s="12"/>
      <c r="Q41" s="12"/>
      <c r="R41" s="12"/>
      <c r="S41" s="12"/>
      <c r="T41" s="12"/>
      <c r="U41" s="12"/>
      <c r="V41" s="12"/>
      <c r="W41" s="12"/>
      <c r="X41" s="12"/>
    </row>
    <row r="42" spans="1:24" ht="29.25" customHeight="1">
      <c r="A42" s="85" t="s">
        <v>16</v>
      </c>
      <c r="B42" s="85"/>
      <c r="C42" s="94">
        <v>43325</v>
      </c>
      <c r="D42" s="95"/>
      <c r="E42" s="95"/>
      <c r="F42" s="96"/>
      <c r="G42" s="55">
        <v>42550</v>
      </c>
      <c r="H42" s="54"/>
      <c r="I42" s="94">
        <f>C42</f>
        <v>43325</v>
      </c>
      <c r="J42" s="96"/>
      <c r="K42" s="12"/>
      <c r="L42" s="12"/>
      <c r="M42" s="12"/>
      <c r="N42" s="12"/>
      <c r="O42" s="12"/>
      <c r="P42" s="12"/>
      <c r="Q42" s="12"/>
      <c r="R42" s="12"/>
      <c r="S42" s="12"/>
      <c r="T42" s="12"/>
      <c r="U42" s="12"/>
      <c r="V42" s="77"/>
      <c r="W42" s="12"/>
      <c r="X42" s="12"/>
    </row>
    <row r="55" ht="12.75">
      <c r="M55" s="43"/>
    </row>
  </sheetData>
  <sheetProtection/>
  <mergeCells count="86">
    <mergeCell ref="J28:K28"/>
    <mergeCell ref="J29:K29"/>
    <mergeCell ref="J30:K30"/>
    <mergeCell ref="J31:K31"/>
    <mergeCell ref="J32:K32"/>
    <mergeCell ref="J33:K33"/>
    <mergeCell ref="B31:F33"/>
    <mergeCell ref="L31:L33"/>
    <mergeCell ref="M31:N31"/>
    <mergeCell ref="R31:R33"/>
    <mergeCell ref="M28:N28"/>
    <mergeCell ref="M29:N29"/>
    <mergeCell ref="R27:R30"/>
    <mergeCell ref="J27:K27"/>
    <mergeCell ref="Q27:Q30"/>
    <mergeCell ref="Q31:Q33"/>
    <mergeCell ref="Y24:Y26"/>
    <mergeCell ref="I39:J39"/>
    <mergeCell ref="I40:J40"/>
    <mergeCell ref="I41:J41"/>
    <mergeCell ref="I42:J42"/>
    <mergeCell ref="C38:F38"/>
    <mergeCell ref="C39:F39"/>
    <mergeCell ref="G38:J38"/>
    <mergeCell ref="C40:F40"/>
    <mergeCell ref="C41:F41"/>
    <mergeCell ref="W24:W26"/>
    <mergeCell ref="M11:N13"/>
    <mergeCell ref="P25:P26"/>
    <mergeCell ref="I24:I26"/>
    <mergeCell ref="J24:K26"/>
    <mergeCell ref="L24:L26"/>
    <mergeCell ref="D15:I17"/>
    <mergeCell ref="D18:I20"/>
    <mergeCell ref="O23:P23"/>
    <mergeCell ref="M24:N26"/>
    <mergeCell ref="S35:T35"/>
    <mergeCell ref="A34:O34"/>
    <mergeCell ref="Q23:R23"/>
    <mergeCell ref="D21:I23"/>
    <mergeCell ref="B24:F26"/>
    <mergeCell ref="A24:A26"/>
    <mergeCell ref="A27:A30"/>
    <mergeCell ref="B27:F30"/>
    <mergeCell ref="L27:L30"/>
    <mergeCell ref="M32:N32"/>
    <mergeCell ref="A21:C23"/>
    <mergeCell ref="A18:C20"/>
    <mergeCell ref="O14:X14"/>
    <mergeCell ref="A15:C17"/>
    <mergeCell ref="S11:S13"/>
    <mergeCell ref="A11:C11"/>
    <mergeCell ref="A12:C14"/>
    <mergeCell ref="D12:I14"/>
    <mergeCell ref="U3:W3"/>
    <mergeCell ref="U4:W4"/>
    <mergeCell ref="D3:T4"/>
    <mergeCell ref="D11:I11"/>
    <mergeCell ref="O11:R11"/>
    <mergeCell ref="T11:T13"/>
    <mergeCell ref="U1:X1"/>
    <mergeCell ref="U2:X2"/>
    <mergeCell ref="A5:X5"/>
    <mergeCell ref="A1:C4"/>
    <mergeCell ref="D1:T2"/>
    <mergeCell ref="R25:R26"/>
    <mergeCell ref="O24:P24"/>
    <mergeCell ref="Q24:R24"/>
    <mergeCell ref="H25:H26"/>
    <mergeCell ref="X24:X26"/>
    <mergeCell ref="A42:B42"/>
    <mergeCell ref="A41:B41"/>
    <mergeCell ref="B35:C35"/>
    <mergeCell ref="M27:N27"/>
    <mergeCell ref="A39:B39"/>
    <mergeCell ref="M33:N33"/>
    <mergeCell ref="A40:B40"/>
    <mergeCell ref="C42:F42"/>
    <mergeCell ref="M30:N30"/>
    <mergeCell ref="A31:A33"/>
    <mergeCell ref="V24:V26"/>
    <mergeCell ref="Q25:Q26"/>
    <mergeCell ref="S24:S26"/>
    <mergeCell ref="T24:T26"/>
    <mergeCell ref="U24:U26"/>
    <mergeCell ref="O25:O26"/>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2016-03-31T20:03:43Z</cp:lastPrinted>
  <dcterms:created xsi:type="dcterms:W3CDTF">2009-04-01T16:45:05Z</dcterms:created>
  <dcterms:modified xsi:type="dcterms:W3CDTF">2018-10-23T19:12:24Z</dcterms:modified>
  <cp:category/>
  <cp:version/>
  <cp:contentType/>
  <cp:contentStatus/>
</cp:coreProperties>
</file>