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080" windowHeight="9600" activeTab="0"/>
  </bookViews>
  <sheets>
    <sheet name="POA-1" sheetId="1" r:id="rId1"/>
  </sheets>
  <externalReferences>
    <externalReference r:id="rId4"/>
    <externalReference r:id="rId5"/>
    <externalReference r:id="rId6"/>
    <externalReference r:id="rId7"/>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<sst xmlns="http://schemas.openxmlformats.org/spreadsheetml/2006/main" count="124" uniqueCount="104">
  <si>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</si>
  <si>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</si>
  <si>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</si>
  <si>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</si>
  <si>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</si>
  <si>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</si>
  <si>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</si>
  <si>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</si>
  <si>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</si>
  <si>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</si>
  <si>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</si>
  <si>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</si>
  <si>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</si>
  <si>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</si>
  <si>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</si>
  <si>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</si>
  <si>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</si>
  <si>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</si>
  <si>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</si>
  <si>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</si>
  <si>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</si>
  <si>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</si>
  <si>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</si>
  <si>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</si>
  <si>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</si>
  <si>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</si>
  <si>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</si>
  <si>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</si>
  <si>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</si>
  <si>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</si>
  <si>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</si>
  <si>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</si>
  <si>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</si>
  <si>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</si>
  <si>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</si>
  <si>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</si>
  <si>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</si>
  <si>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</si>
  <si>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</si>
  <si>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</si>
  <si>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</si>
  <si>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</si>
  <si>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</si>
  <si>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</si>
  <si>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</si>
  <si>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</si>
  <si>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</si>
  <si>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</si>
  <si>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</si>
  <si>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</si>
  <si>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SUBPROGRAMA PLAN DE ACCIÓN:</t>
  </si>
  <si>
    <t xml:space="preserve">PROYECTO </t>
  </si>
  <si>
    <t>APROBÓ</t>
  </si>
  <si>
    <t>LUZ DEYANIRA GONZALEZ CASTILLO</t>
  </si>
  <si>
    <t>Subdirectora de Planeación y Sistemas de Información</t>
  </si>
  <si>
    <t>X</t>
  </si>
  <si>
    <r>
      <rPr>
        <b/>
        <sz val="10"/>
        <rFont val="Arial"/>
        <family val="2"/>
      </rPr>
      <t>FUENTE DE VERIFICACION DE EVIDENCIAS REPORTADAS</t>
    </r>
    <r>
      <rPr>
        <sz val="10"/>
        <rFont val="Arial"/>
        <family val="0"/>
      </rPr>
      <t xml:space="preserve"> 
(Señalar ruta magnetica o fisica de acceso a la evidencia)</t>
    </r>
  </si>
  <si>
    <t>Administrar y Fortalecer la Red Física del SIRAP CORPOBOYACA</t>
  </si>
  <si>
    <t>Inscripción de áreas protegidas en el RUNAP</t>
  </si>
  <si>
    <t>Administrar y Fortalecer la Red de Actores del SIRAP CORPOBOYACÁ</t>
  </si>
  <si>
    <t>NOVIEMBRE</t>
  </si>
  <si>
    <t>Versión 0</t>
  </si>
  <si>
    <t>Realizar acciones que permitan el desarrollo del proyecto GEF SINAP y/o proyectos de investigación del programa BIO</t>
  </si>
  <si>
    <t>Realizar acciones de fortalecimiento del SIRAP y los ecosistemas estratégicos (páramos y/o humedales)</t>
  </si>
  <si>
    <t>Realizar el proceso de vinculación de las éntidades privadas, al Proyecto Plan Padrino</t>
  </si>
  <si>
    <t>Realizar acciones para el posicionamiento y divulgación del SIRAP-CORPOBOYACA</t>
  </si>
  <si>
    <t>Declarar u homologar un área protegida en jurisdicción de Corpoboyacá</t>
  </si>
  <si>
    <t>Avanzar en el estudio de tenencia de dos área protegidas</t>
  </si>
  <si>
    <t>100% de ejecución, acciones que permitan el desarrollo del proyecto GEF SINAP y/o proyectos de investigación del programa BIO</t>
  </si>
  <si>
    <t>100% de ejecución de las acciones de fortalecimiento del SIRAP y los ecosistemas estratégicos (páramos y/o humedales)</t>
  </si>
  <si>
    <t>Número de acciones ejecutadas/No de acciones programadas</t>
  </si>
  <si>
    <t>Número de acciones de fortalecimiento del SIRAP y los ecosistemas estratégicosejecutadas /No  de acciones programadas</t>
  </si>
  <si>
    <t>Una Entidad vinculada al Plan Padrino</t>
  </si>
  <si>
    <t>Número de entidades vinculadas al Proyecto Plan Padrino/No. De entidades programadas</t>
  </si>
  <si>
    <t>100% de ejecución, en las acciones priroizadas</t>
  </si>
  <si>
    <t>Número de acciones realizadas para el posicionamiento y divulgación del SIRAP</t>
  </si>
  <si>
    <t>Un área declarada u homologada</t>
  </si>
  <si>
    <t>No. Áreas declaradas u homologadas/No. De areas programadas a homologar</t>
  </si>
  <si>
    <t>0,67% de avace en el estudio de tenencia de dos areas protegidas</t>
  </si>
  <si>
    <t>%de avance en los estudios de tenencia de dos areas protegidas/% de avance programado</t>
  </si>
  <si>
    <t>Inscribir un área protegidas decarada u homologada</t>
  </si>
  <si>
    <t>1 área protegida inscrita</t>
  </si>
  <si>
    <t>% de la superficie de áreas protegidas regionales declaradas homologadas o recategorizadas, inscritas en el RUNAP/% de superficie programadas</t>
  </si>
  <si>
    <t>Realizar el septimo encuentro del CORAP</t>
  </si>
  <si>
    <t>Un encuentro del CORAP programado y desarrollado</t>
  </si>
  <si>
    <t>No. De encuentros del CORAP realizados/No de encuentros programados</t>
  </si>
  <si>
    <t>0</t>
  </si>
  <si>
    <t>Un encuentro del CORAP programado y desarrollado con intercambio de experiencias</t>
  </si>
  <si>
    <t>AREASPROTEGIDAS:\PLANIFICACION_ BIODIVERSIDAD\140-61 ESTRU_ECO_PRINCIPAL\140-6101\2018</t>
  </si>
  <si>
    <t>MAYO</t>
  </si>
  <si>
    <t>Realizar una acción para el fortalecimiento de las RNSC del SIRAP-CORPOBOYACA</t>
  </si>
  <si>
    <t>una Actividad de fortalecimiento Realizada</t>
  </si>
  <si>
    <t>HUGO ARMANDO DIAZ SUAREZ</t>
  </si>
  <si>
    <t>Profesional especializado</t>
  </si>
  <si>
    <t>1</t>
  </si>
  <si>
    <t xml:space="preserve">
- Se realizó la firma del convenio CNV  017-2018 entre WWF y Corpoboyacá "Aunar esfuerzos técnicos y administrativos entre WWF COLOMBIA y la Corporación Autónoma Regional de Boyacá – Corpoboyacá, para el fortalecimiento de las áreas protegidas Regionales y Ecosistemas estratégicos en Jurisdicción de la Corporación orientadas a su gestión, manejo y conservación especialmente en acciones para Declaratorias de Áreas Protegidas Regionales, implementación de Planes de Manejo de Áreas Protegidas Regionales, análisis de Efectividad de manejo y estrategias complementarias de conservación (ECC)" en el marco de los compromisos adquiridos en el marco del Proyecto Nación GEF SINAP para la consolidación del sistemas nacional de áreas protegidas. Además, se realizó el análisis base de efectividad y manejo para el Parque Natural Regional Unidad Biogeográfica Siscunsí-Ocetá y se formula el cronograma de actividades y el plan de inversiones del convenio</t>
  </si>
  <si>
    <t xml:space="preserve">Dentro del fortalecimiento del SIRAP y los ecosistemas estratégicos (páramos y/o humedales) se resaltan las siguientes actividades:
- Se realizaron 40 espacios para sensibilización capacitación y resolución de inquietudes sobre la importancia de los páramos y la normatividad actual vigente 
- Se participó de 24 espacios interinstitucionales para avanzar en la planificación de los ecosistemas de páramo entre los que se mencionan PNN, WWF, PNN-DTAN, Corponor, CDMB, CAS. Corpochivor y Corpoguavio.
- En 8 mesas departamentales en el marco del Consejo Superior Ambiental de Boyacá (COSAB) donde se diseñó e implementó la metodología para comenzar el análisis territorial y definición de presupuesto como línea base en la formulación de los planes de manejo para los complejos del páramo delimitados del departamento.
- Se acompañó la fase 1 del proceso de delimitación del complejo de páramo de Pisba con el Ministerio de Ambiente y Desarrollo Sostenible (MADS) , la Agencia Nacional Minera y el Ministerio de Minas y Energía 
- Se desarrollaron 6 reuniones con PNN en el marco de la cooperación interinstitucional para avanzar en proyectos que permitan procesos de reconversión agropecuaria para el complejo de páramo de El Cocuy.
- Se desarrollaron 7 visitas técnicas a los municipios de Tunja, Sogamoso, Gachantiva y Nobsa para avanzar en la identificación y análisis técnico para la delimitación de humedales como estrategias complementarias de conservación.
- La Corporación participó en 4 mesas de trabajo convocadas por el MADS para avanzar en el proceso de delimitación del complejo de páramo de Pisba el cual es el único que hace falta de los 7 complejos presentes en la jurisdicción.
- Corpoboyacá en cabeza del Director Ing Ricardo López Dulcey en el marco del II Comité técnico SIRAP Andes Nororientales fue seleccionado para la vigencia 2018-2019 como representante del Subsistema Regional de Áreas Protegidas de los Andes Nororientales ante el Consejo Nacional de Áreas Protegidas (CONAP), el cual es la instancia decisoria para el manejo de las protegidas de la Nación.
-  Se participó en la VI Feria Internacional del Medio Ambiente - FIMA 2018, con la conferencia sobre Gobernanza de las Áreas Protegidas de Corpoboyacá, y la delimitación de los complejos de páramos presentes en la jurisdicción. 
- Corpoboyaca participó como representante de Boyacá en el encuentro de experiencias de los Sistemas Departamentales de Áreas Protegidas (SIDAP) con la participación de Tolima, Risaralda, Caldas, Cundinamarca, Valle del cauca y Quindio donde se presentaron los avances en temas de áreas protegidas desde una visión departamental.
</t>
  </si>
  <si>
    <t xml:space="preserve">Se desarrolló el primer intercambio departamental de experiencias y saberes con 35 Reservas Naturales de la Sociedad Civil (RNSC) inscritas ante el SIRAP-Corpoboyacá como estrategia de fortalecimiento en la gestión y manejo de las áreas privadas. Esto permitió conocer las fortalezas y debilidades de la Red de Reservas; así como proponer una visión de territorio que contribuya a incentivar la conformación de nuevas áreas que aporten a la representatividad local y a la protección de ecosistemas estratégicos mientas se desarrollan nuevos procesos de negocios verdes y vinculación participativa.
- Se participó dela mesa de trabajo con la Red de Reservas Naturales de la Sociedad Civil (RNSC) del alto Ricaurte como espacio de capacitación en temas jurídicos, ambientales y de Sistema de información Geográfica (SIG) que facilitan en análisis situación sobre el manejo de las áreas protegidas privadas y su aporte al cuidad de la biodiversidad.
</t>
  </si>
  <si>
    <t xml:space="preserve">-Se Realizó la Consolidación de los componentes programáticos de los planes de manejo de las áreas protegidas para el portafolio de servicios dirigidas a las empresas para el programa plan padrino. Se adelantó la propuesta de vinculación al plan padrino en la página web del SIRAP.
-Se implementó la convocatoria escrita para la vinculación de 180 entidades privadas presentando el proyecto plan padrino.
-Se desarrolló mesa de trabajo con la CAR para conocer la experiencia de Plan Padrino par humedales y se hizo la capacitación sobre la actualización del estatuto tributario con equipo de áreas protegidas.
- Se culminó con la fase 3 y 4 del programa plan padrino de áreas protegidas que permitió identificar todas las empresas localizadas en la zona de influencia de las áreas protegidas administradas por Corpoboyacá que puedan tener potencialidad para vincularse a la estrategia. 
- Se efectuó salida técnica con la empresa SUMICOL para conocer los avances sobre el manejo ambiental dentro del territorio.
- Se vinculó a la empresa SUMICOL Colombia al programa plan padrino para la zona de influencia del PNR EL Vallle.
- Se realizaron mesas de trabajo Trituradora Paz del Rio para profundizar información sobre el plan padrino.
culó a la empresa SUMICOL Colombia al programa plan padrino para la zona de influencia del PNR EL Vallle.
</t>
  </si>
  <si>
    <t xml:space="preserve">Se elaboró la información de los folletos divulgativos para el SIRAP Corpoboyacá y los ecosistemas de páramo, los cuales fueron enviados a la oficina de comunicaciones para su diseño y posterior impresión. Además, se avanza en la recopilación de toda la información para la cartilla del SIRAP-Corpoboyacá.
-Se adelanta toda la información sobre los ecosistemas de páramo y de áreas protegidas para la elaboración de la cartilla ilustrada como estrategia de divulgación para los actores sociales.
-Se aportó para el diseño del pendón del CORAP como estrategia divulgativa para la vinculación de las comunidades en el manejo de las áreas protegidas. 
-Se adelantó la elaboración del texto técnico para las cartillas de páramos y áreas protegidas.
- Se avanzó en la consolidación de la Pagina del Sistema Regional de Áreas Protegidas (SIRAP)
</t>
  </si>
  <si>
    <t xml:space="preserve">-Se realizaron todas las actividades establecidas en la ruta declaratoria de acuerdo a lo establecido en la resolución 1125 de 2015.
-Se avanza en los ajustes al documento síntesis de declaratoria para el área protegidas de orden regional de los bosques secos del Chicamocha para ser enviado nuevamente al Instituto de investigaciones Alexander Von Humboldt.
- Se realizó la revisión final del documento de declaratoria de Distrito Regional de Manejo Bosques secos del Chicamocha localizado en los municipios de Soata, Boavita y Tipacoque.
- Se realizó la presentación del documento técnico para el proceso de homologación y rectificación de linderos del Distrito de Manejo Integrado Lago Sochagota y la Cuenca que lo Alimenta ante el consejo directivo de Corpoboyacá.
- Se realizó la presentación del documento técnico del plan de manejo del Distrito Regional de Manejo Integrado Lago Sochagota y la Cuenca que lo alimenta.
</t>
  </si>
  <si>
    <t xml:space="preserve">Se elaboró la base de datos de la información predial con la que cuenta la Corporación analizar el número de predios existentes dentro del Parque Natural Regional Serranía El Peligro y la Reserva Forestal Protectora Sierra El Peligro como punto de partida en el proceso de estudio de tenencia de tierra dentro del Sistema Regional de Áreas Protegidas (SIRAP) de Corpoboyacá.
- Se realizó la actualización de la información cartográfica de las áreas protegidas para la vigencia 2019 que contribuya a la consolidación de los predios que permita avanzar en los estudios de tenencia de tierras dentro de la jurisdicción, teniendo en cuenta la información con la que cuenta la Corporación en el Sistema de Información Ambiental Territorial.
</t>
  </si>
  <si>
    <t>Se cuenta con la información necesaria para comenzar con el proceso de registro del área protegida Distrito Regional de Manejo Integrado Lago Sochagota y la cuenca que lo alimenta; la cual fue incorporada para el proceso de registro del DRMI Lago Sochagota y la cuenca que lo alimenta ante el Registro Único Nacional de Áreas Protegidas (RUNAP) del Sistema de PNN.</t>
  </si>
  <si>
    <t xml:space="preserve">
Se realizó el 4 de diciembre de 2018 el Séptimo Encuentro del Comité Regional de Áreas Protegidas (CORAP) con la participación de 285 integrantes representantes de las áreas protegidas del SIRAP Corpoboyacá. Dentro de los que se mencionan la participación de 77 Municipios de la jurisdicción, 35 ONGs, 6 Corporaciones, 4 universidades, Ministerio de Ambiente y Desarrollo Sostenible, Ministerio de Agricultura y Desarrollo Rural-UPRA, Agencia Nacional de Minería (ANM). Este espacio permitió conocer las experiencias exitosas para el manejo y gobernanza de las áreas protegidas Nacionales, Regionales, Municipales y Privadas convirtiéndose en la estrategia de vinculación participativa reconocida a nivel nación por genera espacios de fortalecimiento y capacitación para la protección de las áreas protegidas del territorio con función social para el manejo de los ecosistemas estratégicos buscando la sostenibilidad del Territorio.
</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</si>
</sst>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_);\(0\)"/>
    <numFmt numFmtId="192" formatCode="0.0%"/>
    <numFmt numFmtId="193" formatCode="[$-240A]hh:mm:ss\ AM/PM"/>
    <numFmt numFmtId="194" formatCode="0.000%"/>
    <numFmt numFmtId="195" formatCode="0.0000%"/>
    <numFmt numFmtId="196" formatCode="0.0"/>
    <numFmt numFmtId="197" formatCode="_(* #,##0.0_);_(* \(#,##0.0\);_(* &quot;-&quot;??_);_(@_)"/>
    <numFmt numFmtId="198" formatCode="_(* #,##0.000_);_(* \(#,##0.000\);_(* &quot;-&quot;??_);_(@_)"/>
    <numFmt numFmtId="199" formatCode="_(* #,##0.0000_);_(* \(#,##0.0000\);_(* &quot;-&quot;??_);_(@_)"/>
    <numFmt numFmtId="200" formatCode="_(* #,##0.00000_);_(* \(#,##0.00000\);_(* &quot;-&quot;??_);_(@_)"/>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quot;$&quot;\ #,##0"/>
    <numFmt numFmtId="206" formatCode="&quot;$&quot;\ #,##0.00"/>
    <numFmt numFmtId="207" formatCode="&quot;$&quot;\ #,##0.0"/>
    <numFmt numFmtId="208" formatCode="[$-240A]dddd\,\ d\ &quot;de&quot;\ mmmm\ &quot;de&quot;\ yyyy"/>
  </numFmts>
  <fonts count="4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11"/>
      <name val="Arial"/>
      <family val="2"/>
    </font>
    <font>
      <sz val="11"/>
      <name val="Calibri"/>
      <family val="2"/>
    </font>
    <font>
      <sz val="9"/>
      <name val="Arial"/>
      <family val="2"/>
    </font>
    <font>
      <sz val="10"/>
      <color indexed="8"/>
      <name val="Arial"/>
      <family val="2"/>
    </font>
    <font>
      <sz val="14"/>
      <color indexed="10"/>
      <name val="Arial"/>
      <family val="2"/>
    </font>
    <font>
      <b/>
      <sz val="12"/>
      <color indexed="10"/>
      <name val="Arial"/>
      <family val="2"/>
    </font>
    <font>
      <sz val="8"/>
      <color indexed="10"/>
      <name val="Arial"/>
      <family val="2"/>
    </font>
    <font>
      <b/>
      <sz val="10"/>
      <color indexed="10"/>
      <name val="Arial"/>
      <family val="2"/>
    </font>
    <font>
      <sz val="10"/>
      <color indexed="10"/>
      <name val="Arial"/>
      <family val="2"/>
    </font>
    <font>
      <sz val="12"/>
      <color indexed="10"/>
      <name val="Arial"/>
      <family val="2"/>
    </font>
    <font>
      <b/>
      <sz val="10"/>
      <color indexed="8"/>
      <name val="Arial"/>
      <family val="2"/>
    </font>
    <font>
      <sz val="10"/>
      <color theme="1"/>
      <name val="Arial"/>
      <family val="2"/>
    </font>
    <font>
      <sz val="14"/>
      <color rgb="FFFF0000"/>
      <name val="Arial"/>
      <family val="2"/>
    </font>
    <font>
      <b/>
      <sz val="12"/>
      <color rgb="FFFF0000"/>
      <name val="Arial"/>
      <family val="2"/>
    </font>
    <font>
      <sz val="8"/>
      <color rgb="FFFF0000"/>
      <name val="Arial"/>
      <family val="2"/>
    </font>
    <font>
      <b/>
      <sz val="10"/>
      <color rgb="FFFF0000"/>
      <name val="Arial"/>
      <family val="2"/>
    </font>
    <font>
      <sz val="10"/>
      <color rgb="FFFF0000"/>
      <name val="Arial"/>
      <family val="2"/>
    </font>
    <font>
      <sz val="12"/>
      <color rgb="FFFF0000"/>
      <name val="Arial"/>
      <family val="2"/>
    </font>
    <font>
      <b/>
      <sz val="10"/>
      <color theme="1"/>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color indexed="63"/>
      </right>
      <top/>
      <bottom style="medium"/>
    </border>
    <border>
      <left style="thin"/>
      <right style="thin"/>
      <top/>
      <bottom style="medium"/>
    </border>
    <border>
      <left/>
      <right/>
      <top/>
      <bottom style="medium"/>
    </border>
    <border>
      <left style="thin"/>
      <right style="thin"/>
      <top style="medium"/>
      <bottom style="thin"/>
    </border>
    <border>
      <left/>
      <right style="thin"/>
      <top style="thin"/>
      <bottom/>
    </border>
    <border>
      <left/>
      <right style="thin"/>
      <top/>
      <bottom/>
    </border>
    <border>
      <left style="medium"/>
      <right style="thin"/>
      <top>
        <color indexed="63"/>
      </top>
      <bottom style="medium"/>
    </border>
    <border>
      <left/>
      <right style="thin"/>
      <top/>
      <bottom style="medium"/>
    </border>
    <border>
      <left/>
      <right style="thin"/>
      <top style="thin"/>
      <bottom style="thin"/>
    </border>
    <border>
      <left/>
      <right/>
      <top style="thin"/>
      <bottom style="thin"/>
    </border>
    <border>
      <left style="thin"/>
      <right style="thin"/>
      <top/>
      <bottom style="thin"/>
    </border>
    <border>
      <left style="medium"/>
      <right style="medium"/>
      <top style="medium"/>
      <bottom style="medium"/>
    </border>
    <border>
      <left style="thin"/>
      <right style="thin"/>
      <top/>
      <bottom/>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medium"/>
      <right/>
      <top style="thin"/>
      <bottom/>
    </border>
    <border>
      <left style="medium"/>
      <right/>
      <top/>
      <bottom/>
    </border>
    <border>
      <left style="medium"/>
      <right/>
      <top style="medium"/>
      <bottom style="thin"/>
    </border>
    <border>
      <left/>
      <right/>
      <top style="medium"/>
      <bottom style="thin"/>
    </border>
    <border>
      <left style="medium"/>
      <right/>
      <top/>
      <bottom style="mediu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43">
    <xf numFmtId="0" fontId="0" fillId="0" borderId="0" xfId="0" applyAlignment="1">
      <alignment/>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9" fontId="20" fillId="0" borderId="0" xfId="62"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19" fillId="0" borderId="11"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justify" vertical="center" wrapText="1"/>
      <protection/>
    </xf>
    <xf numFmtId="3" fontId="0" fillId="0" borderId="0" xfId="0" applyNumberFormat="1" applyFont="1" applyFill="1" applyBorder="1" applyAlignment="1">
      <alignment horizontal="justify" vertical="center" wrapText="1"/>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9" fontId="0" fillId="0" borderId="13" xfId="63"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187" fontId="0" fillId="0" borderId="11" xfId="59"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187" fontId="0" fillId="0" borderId="10" xfId="63" applyNumberFormat="1" applyFont="1" applyFill="1" applyBorder="1" applyAlignment="1">
      <alignment horizontal="center" vertical="center" wrapText="1"/>
    </xf>
    <xf numFmtId="187" fontId="19" fillId="0" borderId="14" xfId="0" applyNumberFormat="1" applyFont="1" applyFill="1" applyBorder="1" applyAlignment="1" applyProtection="1">
      <alignment horizontal="center" vertical="center" wrapText="1"/>
      <protection/>
    </xf>
    <xf numFmtId="187" fontId="19" fillId="0" borderId="14" xfId="63" applyNumberFormat="1" applyFont="1" applyFill="1" applyBorder="1" applyAlignment="1" applyProtection="1">
      <alignment horizontal="center" vertical="center" wrapText="1"/>
      <protection/>
    </xf>
    <xf numFmtId="187" fontId="0" fillId="0" borderId="11" xfId="63" applyNumberFormat="1" applyFont="1" applyFill="1" applyBorder="1" applyAlignment="1">
      <alignment horizontal="center" vertical="center" wrapText="1"/>
    </xf>
    <xf numFmtId="187" fontId="0" fillId="0" borderId="10" xfId="59" applyNumberFormat="1" applyFont="1" applyFill="1" applyBorder="1" applyAlignment="1">
      <alignment horizontal="center" vertical="center" wrapText="1"/>
    </xf>
    <xf numFmtId="0" fontId="0" fillId="0" borderId="10" xfId="0" applyFont="1" applyFill="1" applyBorder="1" applyAlignment="1" applyProtection="1">
      <alignment horizontal="justify" vertical="center" wrapText="1"/>
      <protection/>
    </xf>
    <xf numFmtId="0" fontId="0" fillId="0" borderId="0" xfId="0" applyFill="1" applyAlignment="1" applyProtection="1">
      <alignment vertical="center"/>
      <protection locked="0"/>
    </xf>
    <xf numFmtId="0" fontId="22" fillId="0" borderId="0" xfId="0" applyFont="1" applyFill="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2" fillId="0" borderId="0" xfId="0" applyFont="1" applyFill="1" applyBorder="1" applyAlignment="1" applyProtection="1">
      <alignment horizontal="center" vertical="center"/>
      <protection/>
    </xf>
    <xf numFmtId="0" fontId="0" fillId="0" borderId="15" xfId="0" applyFill="1" applyBorder="1" applyAlignment="1" applyProtection="1">
      <alignment vertical="center"/>
      <protection/>
    </xf>
    <xf numFmtId="0" fontId="20" fillId="0" borderId="15"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49" fontId="20" fillId="0" borderId="0" xfId="62" applyNumberFormat="1"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9" fillId="0" borderId="16"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49" fontId="19" fillId="0" borderId="10" xfId="62"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3" fontId="19"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vertical="center" wrapText="1"/>
      <protection/>
    </xf>
    <xf numFmtId="0" fontId="0" fillId="0" borderId="17" xfId="0" applyFont="1" applyFill="1" applyBorder="1" applyAlignment="1">
      <alignment vertical="center" wrapText="1"/>
    </xf>
    <xf numFmtId="9" fontId="0" fillId="0" borderId="10" xfId="69" applyFont="1" applyFill="1" applyBorder="1" applyAlignment="1" applyProtection="1">
      <alignment horizontal="center" vertical="center" wrapText="1"/>
      <protection locked="0"/>
    </xf>
    <xf numFmtId="9" fontId="0" fillId="0" borderId="10" xfId="62" applyNumberFormat="1" applyFont="1" applyFill="1" applyBorder="1" applyAlignment="1" applyProtection="1">
      <alignment horizontal="center" vertical="center" wrapText="1"/>
      <protection/>
    </xf>
    <xf numFmtId="187" fontId="0" fillId="0" borderId="10" xfId="0" applyNumberFormat="1" applyFont="1" applyFill="1" applyBorder="1" applyAlignment="1" applyProtection="1">
      <alignment vertical="center" wrapText="1"/>
      <protection locked="0"/>
    </xf>
    <xf numFmtId="0" fontId="0" fillId="0" borderId="18" xfId="0" applyFont="1" applyFill="1" applyBorder="1" applyAlignment="1">
      <alignment vertical="center" wrapText="1"/>
    </xf>
    <xf numFmtId="2" fontId="0" fillId="0" borderId="10" xfId="70" applyNumberFormat="1" applyFont="1" applyFill="1" applyBorder="1" applyAlignment="1" applyProtection="1">
      <alignment horizontal="center" vertical="center" wrapText="1"/>
      <protection locked="0"/>
    </xf>
    <xf numFmtId="2" fontId="0" fillId="0" borderId="10" xfId="62" applyNumberFormat="1" applyFont="1" applyFill="1" applyBorder="1" applyAlignment="1" applyProtection="1">
      <alignment horizontal="center" vertical="center" wrapText="1"/>
      <protection locked="0"/>
    </xf>
    <xf numFmtId="14" fontId="0" fillId="0" borderId="11" xfId="0" applyNumberFormat="1" applyFont="1" applyFill="1" applyBorder="1" applyAlignment="1" applyProtection="1">
      <alignment horizontal="justify" vertical="center" wrapText="1"/>
      <protection/>
    </xf>
    <xf numFmtId="9" fontId="0" fillId="0" borderId="11" xfId="62"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0" fillId="0" borderId="10" xfId="0" applyFont="1" applyFill="1" applyBorder="1" applyAlignment="1">
      <alignment vertical="center" wrapText="1"/>
    </xf>
    <xf numFmtId="14" fontId="0" fillId="0" borderId="10" xfId="0" applyNumberFormat="1" applyFont="1" applyFill="1" applyBorder="1" applyAlignment="1" applyProtection="1">
      <alignment horizontal="justify" vertical="center" wrapText="1"/>
      <protection/>
    </xf>
    <xf numFmtId="9" fontId="0" fillId="0" borderId="10" xfId="69"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pplyProtection="1">
      <alignment vertical="center" wrapText="1"/>
      <protection/>
    </xf>
    <xf numFmtId="192" fontId="0" fillId="0" borderId="10" xfId="69" applyNumberFormat="1" applyFont="1" applyFill="1" applyBorder="1" applyAlignment="1" applyProtection="1">
      <alignment vertical="center" wrapText="1"/>
      <protection locked="0"/>
    </xf>
    <xf numFmtId="0" fontId="19" fillId="0" borderId="0" xfId="0" applyFont="1" applyFill="1" applyBorder="1" applyAlignment="1" applyProtection="1">
      <alignment horizontal="right" vertical="center"/>
      <protection/>
    </xf>
    <xf numFmtId="0" fontId="19" fillId="0" borderId="19"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21" xfId="0" applyFill="1" applyBorder="1" applyAlignment="1" applyProtection="1">
      <alignment horizontal="center" vertical="center"/>
      <protection/>
    </xf>
    <xf numFmtId="0" fontId="0" fillId="0" borderId="10" xfId="0" applyFill="1" applyBorder="1" applyAlignment="1" applyProtection="1">
      <alignment horizontal="justify" vertical="center"/>
      <protection/>
    </xf>
    <xf numFmtId="14" fontId="0" fillId="0" borderId="12" xfId="0" applyNumberFormat="1" applyFont="1" applyFill="1" applyBorder="1" applyAlignment="1" applyProtection="1">
      <alignment vertical="top" wrapText="1"/>
      <protection/>
    </xf>
    <xf numFmtId="14" fontId="0" fillId="0" borderId="22" xfId="0" applyNumberFormat="1" applyFont="1" applyFill="1" applyBorder="1" applyAlignment="1" applyProtection="1">
      <alignment vertical="top" wrapText="1"/>
      <protection/>
    </xf>
    <xf numFmtId="14" fontId="0" fillId="0" borderId="10" xfId="0" applyNumberFormat="1" applyFont="1" applyFill="1" applyBorder="1" applyAlignment="1" applyProtection="1">
      <alignment horizontal="center" vertical="center"/>
      <protection/>
    </xf>
    <xf numFmtId="14" fontId="0" fillId="0" borderId="0" xfId="0" applyNumberFormat="1" applyFont="1" applyFill="1" applyBorder="1" applyAlignment="1" applyProtection="1">
      <alignment vertical="top" wrapText="1"/>
      <protection/>
    </xf>
    <xf numFmtId="49" fontId="0" fillId="0" borderId="0" xfId="62" applyNumberFormat="1" applyFont="1" applyFill="1" applyAlignment="1" applyProtection="1">
      <alignment vertical="center"/>
      <protection locked="0"/>
    </xf>
    <xf numFmtId="0" fontId="0" fillId="0" borderId="0" xfId="0"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0" fontId="21" fillId="0" borderId="10" xfId="0" applyFont="1" applyFill="1" applyBorder="1" applyAlignment="1">
      <alignment vertical="center"/>
    </xf>
    <xf numFmtId="9" fontId="21" fillId="0" borderId="0" xfId="69" applyFont="1" applyFill="1" applyBorder="1" applyAlignment="1" applyProtection="1">
      <alignment vertical="center"/>
      <protection locked="0"/>
    </xf>
    <xf numFmtId="9" fontId="0" fillId="0" borderId="0" xfId="69" applyFont="1" applyFill="1" applyAlignment="1" applyProtection="1">
      <alignment vertical="center"/>
      <protection locked="0"/>
    </xf>
    <xf numFmtId="14" fontId="21" fillId="0" borderId="10" xfId="0" applyNumberFormat="1" applyFont="1" applyFill="1" applyBorder="1" applyAlignment="1">
      <alignment vertical="center"/>
    </xf>
    <xf numFmtId="49" fontId="0" fillId="0" borderId="10" xfId="62" applyNumberFormat="1" applyFont="1" applyFill="1" applyBorder="1" applyAlignment="1" applyProtection="1">
      <alignment vertical="center"/>
      <protection locked="0"/>
    </xf>
    <xf numFmtId="9" fontId="0" fillId="0" borderId="11" xfId="69" applyFont="1" applyFill="1" applyBorder="1" applyAlignment="1" applyProtection="1">
      <alignment horizontal="center" vertical="center" wrapText="1"/>
      <protection locked="0"/>
    </xf>
    <xf numFmtId="0" fontId="38" fillId="0" borderId="23" xfId="0" applyFont="1" applyBorder="1" applyAlignment="1">
      <alignment horizontal="justify" vertical="center" wrapText="1"/>
    </xf>
    <xf numFmtId="9" fontId="0" fillId="0" borderId="24" xfId="69" applyFont="1" applyFill="1" applyBorder="1" applyAlignment="1" applyProtection="1">
      <alignment horizontal="center" vertical="center"/>
      <protection/>
    </xf>
    <xf numFmtId="9" fontId="0" fillId="0" borderId="0" xfId="69"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49" fontId="41" fillId="0" borderId="0" xfId="62" applyNumberFormat="1" applyFont="1" applyFill="1" applyBorder="1" applyAlignment="1" applyProtection="1">
      <alignment horizontal="center" vertical="center"/>
      <protection locked="0"/>
    </xf>
    <xf numFmtId="0" fontId="43" fillId="0" borderId="0" xfId="0" applyFont="1" applyFill="1" applyAlignment="1" applyProtection="1">
      <alignment vertical="center"/>
      <protection/>
    </xf>
    <xf numFmtId="0" fontId="43" fillId="0" borderId="0" xfId="0" applyFont="1" applyFill="1" applyAlignment="1" applyProtection="1">
      <alignment vertical="center"/>
      <protection locked="0"/>
    </xf>
    <xf numFmtId="187" fontId="44" fillId="0" borderId="0" xfId="0" applyNumberFormat="1" applyFont="1" applyFill="1" applyBorder="1" applyAlignment="1" applyProtection="1">
      <alignment vertical="center"/>
      <protection locked="0"/>
    </xf>
    <xf numFmtId="0" fontId="44" fillId="0" borderId="0" xfId="0" applyFont="1" applyFill="1" applyBorder="1" applyAlignment="1" applyProtection="1">
      <alignment vertical="center"/>
      <protection locked="0"/>
    </xf>
    <xf numFmtId="3" fontId="0" fillId="0" borderId="0" xfId="0" applyNumberFormat="1" applyFont="1" applyFill="1" applyAlignment="1" applyProtection="1">
      <alignment vertical="center"/>
      <protection locked="0"/>
    </xf>
    <xf numFmtId="0" fontId="0" fillId="0" borderId="0" xfId="0" applyFont="1" applyFill="1" applyAlignment="1" applyProtection="1">
      <alignment vertical="center"/>
      <protection locked="0"/>
    </xf>
    <xf numFmtId="3" fontId="0" fillId="0" borderId="0" xfId="0" applyNumberFormat="1" applyFont="1" applyFill="1" applyBorder="1" applyAlignment="1" applyProtection="1">
      <alignment vertical="center"/>
      <protection/>
    </xf>
    <xf numFmtId="170" fontId="28" fillId="24" borderId="10" xfId="0" applyNumberFormat="1" applyFont="1" applyFill="1" applyBorder="1" applyAlignment="1">
      <alignment horizontal="center" vertical="center" wrapText="1"/>
    </xf>
    <xf numFmtId="187" fontId="0" fillId="24" borderId="10" xfId="63" applyNumberFormat="1" applyFont="1" applyFill="1" applyBorder="1" applyAlignment="1">
      <alignment horizontal="center" vertical="center" wrapText="1"/>
    </xf>
    <xf numFmtId="170" fontId="28" fillId="24" borderId="0" xfId="0" applyNumberFormat="1" applyFont="1" applyFill="1" applyBorder="1" applyAlignment="1">
      <alignment horizontal="center" vertical="center" wrapText="1"/>
    </xf>
    <xf numFmtId="44" fontId="0" fillId="24" borderId="10" xfId="0" applyNumberFormat="1" applyFont="1" applyFill="1" applyBorder="1" applyAlignment="1">
      <alignment horizontal="center" vertical="center"/>
    </xf>
    <xf numFmtId="187" fontId="19" fillId="24" borderId="23" xfId="63" applyNumberFormat="1" applyFont="1" applyFill="1" applyBorder="1" applyAlignment="1" applyProtection="1">
      <alignment horizontal="center" vertical="center" wrapText="1"/>
      <protection/>
    </xf>
    <xf numFmtId="10" fontId="19" fillId="24" borderId="23" xfId="69" applyNumberFormat="1" applyFont="1" applyFill="1" applyBorder="1" applyAlignment="1" applyProtection="1">
      <alignment horizontal="center" vertical="center"/>
      <protection/>
    </xf>
    <xf numFmtId="9" fontId="0" fillId="24" borderId="11" xfId="69" applyFont="1" applyFill="1" applyBorder="1" applyAlignment="1">
      <alignment horizontal="center" vertical="center" wrapText="1"/>
    </xf>
    <xf numFmtId="9" fontId="0" fillId="24" borderId="10" xfId="69" applyFont="1" applyFill="1" applyBorder="1" applyAlignment="1">
      <alignment horizontal="center" vertical="center" wrapText="1"/>
    </xf>
    <xf numFmtId="0" fontId="19" fillId="0" borderId="11" xfId="0" applyFont="1" applyFill="1" applyBorder="1" applyAlignment="1" applyProtection="1">
      <alignment horizontal="center" vertical="center" wrapText="1"/>
      <protection/>
    </xf>
    <xf numFmtId="9" fontId="43" fillId="0" borderId="10" xfId="69" applyFont="1" applyFill="1" applyBorder="1" applyAlignment="1" applyProtection="1">
      <alignment horizontal="center" vertical="center" wrapText="1"/>
      <protection locked="0"/>
    </xf>
    <xf numFmtId="0" fontId="39" fillId="24" borderId="0" xfId="0" applyFont="1" applyFill="1" applyBorder="1" applyAlignment="1" applyProtection="1">
      <alignment horizontal="center" vertical="center"/>
      <protection locked="0"/>
    </xf>
    <xf numFmtId="0" fontId="40" fillId="24" borderId="0" xfId="0" applyFont="1" applyFill="1" applyBorder="1" applyAlignment="1" applyProtection="1">
      <alignment horizontal="center" vertical="center" wrapText="1"/>
      <protection locked="0"/>
    </xf>
    <xf numFmtId="0" fontId="41" fillId="24" borderId="0" xfId="0" applyFont="1" applyFill="1" applyBorder="1" applyAlignment="1" applyProtection="1">
      <alignment vertical="center"/>
      <protection locked="0"/>
    </xf>
    <xf numFmtId="0" fontId="42" fillId="24" borderId="0" xfId="0" applyFont="1" applyFill="1" applyBorder="1" applyAlignment="1" applyProtection="1">
      <alignment horizontal="center" vertical="center"/>
      <protection locked="0"/>
    </xf>
    <xf numFmtId="49" fontId="41" fillId="24" borderId="0" xfId="62" applyNumberFormat="1" applyFont="1" applyFill="1" applyBorder="1" applyAlignment="1" applyProtection="1">
      <alignment horizontal="center" vertical="center"/>
      <protection locked="0"/>
    </xf>
    <xf numFmtId="0" fontId="43" fillId="24" borderId="0" xfId="0" applyFont="1" applyFill="1" applyAlignment="1" applyProtection="1">
      <alignment vertical="center"/>
      <protection locked="0"/>
    </xf>
    <xf numFmtId="187" fontId="44" fillId="24" borderId="0" xfId="0" applyNumberFormat="1" applyFont="1" applyFill="1" applyBorder="1" applyAlignment="1" applyProtection="1">
      <alignment vertical="center"/>
      <protection locked="0"/>
    </xf>
    <xf numFmtId="0" fontId="44" fillId="24" borderId="0" xfId="0" applyFont="1" applyFill="1" applyBorder="1" applyAlignment="1" applyProtection="1">
      <alignment vertical="center"/>
      <protection locked="0"/>
    </xf>
    <xf numFmtId="49" fontId="0" fillId="24" borderId="10" xfId="62" applyNumberFormat="1" applyFont="1" applyFill="1" applyBorder="1" applyAlignment="1" applyProtection="1">
      <alignment horizontal="justify" vertical="center" wrapText="1"/>
      <protection locked="0"/>
    </xf>
    <xf numFmtId="49" fontId="0" fillId="24" borderId="10" xfId="62" applyNumberFormat="1" applyFont="1" applyFill="1" applyBorder="1" applyAlignment="1" applyProtection="1">
      <alignment horizontal="justify" vertical="top" wrapText="1"/>
      <protection locked="0"/>
    </xf>
    <xf numFmtId="49" fontId="0" fillId="24" borderId="11" xfId="62" applyNumberFormat="1" applyFont="1" applyFill="1" applyBorder="1" applyAlignment="1" applyProtection="1">
      <alignment horizontal="justify" vertical="top" wrapText="1"/>
      <protection locked="0"/>
    </xf>
    <xf numFmtId="49" fontId="0" fillId="24" borderId="10" xfId="62" applyNumberFormat="1" applyFont="1" applyFill="1" applyBorder="1" applyAlignment="1" applyProtection="1">
      <alignment horizontal="justify" wrapText="1"/>
      <protection locked="0"/>
    </xf>
    <xf numFmtId="49" fontId="0" fillId="0" borderId="10" xfId="62" applyNumberFormat="1" applyFont="1" applyFill="1" applyBorder="1" applyAlignment="1" applyProtection="1">
      <alignment horizontal="center" vertical="center" wrapText="1"/>
      <protection locked="0"/>
    </xf>
    <xf numFmtId="2" fontId="0" fillId="0" borderId="11" xfId="69" applyNumberFormat="1" applyFont="1" applyFill="1" applyBorder="1" applyAlignment="1" applyProtection="1">
      <alignment horizontal="center" vertical="center" wrapText="1"/>
      <protection locked="0"/>
    </xf>
    <xf numFmtId="10" fontId="0" fillId="0" borderId="10" xfId="62" applyNumberFormat="1" applyFont="1" applyFill="1" applyBorder="1" applyAlignment="1" applyProtection="1">
      <alignment horizontal="center" vertical="center" wrapText="1"/>
      <protection locked="0"/>
    </xf>
    <xf numFmtId="192" fontId="0" fillId="0" borderId="10" xfId="62" applyNumberFormat="1" applyFont="1" applyFill="1" applyBorder="1" applyAlignment="1" applyProtection="1">
      <alignment horizontal="center" vertical="center" wrapText="1"/>
      <protection locked="0"/>
    </xf>
    <xf numFmtId="10" fontId="0" fillId="0" borderId="10" xfId="69" applyNumberFormat="1" applyFont="1" applyFill="1" applyBorder="1" applyAlignment="1" applyProtection="1">
      <alignment horizontal="center" vertical="center" wrapText="1"/>
      <protection locked="0"/>
    </xf>
    <xf numFmtId="2" fontId="0" fillId="0" borderId="10" xfId="69" applyNumberFormat="1" applyFont="1" applyFill="1" applyBorder="1" applyAlignment="1" applyProtection="1">
      <alignment horizontal="center" vertical="center" wrapText="1"/>
      <protection locked="0"/>
    </xf>
    <xf numFmtId="3" fontId="29" fillId="0" borderId="10" xfId="61" applyNumberFormat="1" applyFont="1" applyFill="1" applyBorder="1" applyAlignment="1">
      <alignment vertical="center" wrapText="1"/>
    </xf>
    <xf numFmtId="187" fontId="43" fillId="24" borderId="0" xfId="0" applyNumberFormat="1" applyFont="1" applyFill="1" applyAlignment="1" applyProtection="1">
      <alignment vertical="center"/>
      <protection locked="0"/>
    </xf>
    <xf numFmtId="0" fontId="19" fillId="0" borderId="11"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23" xfId="0" applyFont="1" applyFill="1" applyBorder="1" applyAlignment="1" applyProtection="1">
      <alignment horizontal="center" vertical="center" wrapText="1"/>
      <protection/>
    </xf>
    <xf numFmtId="9" fontId="0" fillId="0" borderId="11" xfId="69" applyFont="1" applyFill="1" applyBorder="1" applyAlignment="1" applyProtection="1">
      <alignment horizontal="center" vertical="center" wrapText="1"/>
      <protection locked="0"/>
    </xf>
    <xf numFmtId="9" fontId="0" fillId="0" borderId="25" xfId="69" applyFont="1" applyFill="1" applyBorder="1" applyAlignment="1" applyProtection="1">
      <alignment horizontal="center" vertical="center" wrapText="1"/>
      <protection locked="0"/>
    </xf>
    <xf numFmtId="9" fontId="0" fillId="0" borderId="23" xfId="69" applyFont="1" applyFill="1" applyBorder="1" applyAlignment="1" applyProtection="1">
      <alignment horizontal="center" vertical="center" wrapText="1"/>
      <protection locked="0"/>
    </xf>
    <xf numFmtId="3" fontId="0" fillId="0" borderId="12" xfId="0" applyNumberFormat="1" applyFont="1" applyFill="1" applyBorder="1" applyAlignment="1">
      <alignment horizontal="center" vertical="center" wrapText="1"/>
    </xf>
    <xf numFmtId="3" fontId="0" fillId="0" borderId="21" xfId="0" applyNumberFormat="1" applyFont="1" applyFill="1" applyBorder="1" applyAlignment="1">
      <alignment horizontal="center" vertical="center" wrapText="1"/>
    </xf>
    <xf numFmtId="3" fontId="0" fillId="0" borderId="12" xfId="0" applyNumberFormat="1" applyFont="1" applyFill="1" applyBorder="1" applyAlignment="1" applyProtection="1">
      <alignment horizontal="justify" vertical="center" wrapText="1"/>
      <protection/>
    </xf>
    <xf numFmtId="3" fontId="0" fillId="0" borderId="21" xfId="0" applyNumberFormat="1" applyFont="1" applyFill="1" applyBorder="1" applyAlignment="1" applyProtection="1">
      <alignment horizontal="justify" vertical="center" wrapText="1"/>
      <protection/>
    </xf>
    <xf numFmtId="14" fontId="21" fillId="0" borderId="12" xfId="0" applyNumberFormat="1" applyFont="1" applyFill="1" applyBorder="1" applyAlignment="1">
      <alignment horizontal="center" vertical="center"/>
    </xf>
    <xf numFmtId="0" fontId="21" fillId="0" borderId="21" xfId="0" applyFont="1" applyFill="1" applyBorder="1" applyAlignment="1">
      <alignment horizontal="center" vertical="center"/>
    </xf>
    <xf numFmtId="0" fontId="0" fillId="0" borderId="12" xfId="69" applyNumberFormat="1" applyFont="1" applyFill="1" applyBorder="1" applyAlignment="1" applyProtection="1">
      <alignment horizontal="center" vertical="center" wrapText="1"/>
      <protection/>
    </xf>
    <xf numFmtId="0" fontId="0" fillId="0" borderId="21" xfId="69" applyNumberFormat="1" applyFont="1" applyFill="1" applyBorder="1" applyAlignment="1" applyProtection="1">
      <alignment horizontal="center" vertical="center" wrapText="1"/>
      <protection/>
    </xf>
    <xf numFmtId="0" fontId="38" fillId="0" borderId="2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21" fillId="0" borderId="12"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18" fillId="0" borderId="10" xfId="0" applyFont="1" applyFill="1" applyBorder="1" applyAlignment="1">
      <alignment horizontal="center" vertical="center"/>
    </xf>
    <xf numFmtId="9" fontId="0" fillId="0" borderId="26" xfId="69" applyNumberFormat="1" applyFont="1" applyFill="1" applyBorder="1" applyAlignment="1" applyProtection="1">
      <alignment horizontal="center" vertical="center" wrapText="1"/>
      <protection/>
    </xf>
    <xf numFmtId="0" fontId="0" fillId="0" borderId="17" xfId="69" applyNumberFormat="1" applyFont="1" applyFill="1" applyBorder="1" applyAlignment="1" applyProtection="1">
      <alignment horizontal="center" vertical="center" wrapText="1"/>
      <protection/>
    </xf>
    <xf numFmtId="9" fontId="0" fillId="0" borderId="12" xfId="69"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69" applyNumberFormat="1" applyFont="1" applyFill="1" applyBorder="1" applyAlignment="1" applyProtection="1">
      <alignment horizontal="center" vertical="center" wrapText="1"/>
      <protection/>
    </xf>
    <xf numFmtId="1" fontId="19" fillId="0" borderId="27" xfId="62" applyNumberFormat="1" applyFont="1" applyFill="1" applyBorder="1" applyAlignment="1" applyProtection="1">
      <alignment horizontal="right" vertical="center"/>
      <protection/>
    </xf>
    <xf numFmtId="1" fontId="19" fillId="0" borderId="28" xfId="62"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0" fontId="0" fillId="0" borderId="26"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0" fillId="0" borderId="32"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1" fontId="0" fillId="0" borderId="26"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17"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18"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 fontId="0" fillId="0" borderId="32" xfId="0" applyNumberFormat="1" applyFont="1" applyFill="1" applyBorder="1" applyAlignment="1" applyProtection="1">
      <alignment horizontal="justify" vertical="center" wrapText="1"/>
      <protection/>
    </xf>
    <xf numFmtId="1" fontId="0" fillId="0" borderId="33" xfId="0" applyNumberFormat="1" applyFont="1" applyFill="1" applyBorder="1" applyAlignment="1" applyProtection="1">
      <alignment horizontal="justify" vertical="center" wrapText="1"/>
      <protection/>
    </xf>
    <xf numFmtId="3" fontId="0" fillId="0" borderId="10" xfId="0" applyNumberFormat="1" applyFont="1" applyFill="1" applyBorder="1" applyAlignment="1" applyProtection="1">
      <alignment horizontal="center" vertical="center" wrapText="1"/>
      <protection/>
    </xf>
    <xf numFmtId="2" fontId="0" fillId="0" borderId="11" xfId="70" applyNumberFormat="1" applyFont="1" applyFill="1" applyBorder="1" applyAlignment="1" applyProtection="1">
      <alignment horizontal="center" vertical="center" wrapText="1"/>
      <protection locked="0"/>
    </xf>
    <xf numFmtId="2" fontId="0" fillId="0" borderId="25" xfId="70" applyNumberFormat="1" applyFont="1" applyFill="1" applyBorder="1" applyAlignment="1" applyProtection="1">
      <alignment horizontal="center" vertical="center" wrapText="1"/>
      <protection locked="0"/>
    </xf>
    <xf numFmtId="2" fontId="0" fillId="0" borderId="23" xfId="7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49" fontId="23" fillId="0" borderId="25" xfId="62" applyNumberFormat="1" applyFont="1" applyFill="1" applyBorder="1" applyAlignment="1" applyProtection="1">
      <alignment horizontal="center" vertical="center" wrapText="1"/>
      <protection locked="0"/>
    </xf>
    <xf numFmtId="49" fontId="43" fillId="0" borderId="0" xfId="62" applyNumberFormat="1" applyFont="1" applyFill="1" applyBorder="1" applyAlignment="1" applyProtection="1">
      <alignment horizontal="center" vertical="center"/>
      <protection locked="0"/>
    </xf>
    <xf numFmtId="0" fontId="19" fillId="0" borderId="34" xfId="0" applyFont="1" applyFill="1" applyBorder="1" applyAlignment="1" applyProtection="1">
      <alignment horizontal="left" vertical="center" wrapText="1"/>
      <protection/>
    </xf>
    <xf numFmtId="0" fontId="19" fillId="0" borderId="29" xfId="0" applyFont="1" applyFill="1" applyBorder="1" applyAlignment="1" applyProtection="1">
      <alignment horizontal="left" vertical="center" wrapText="1"/>
      <protection/>
    </xf>
    <xf numFmtId="0" fontId="19" fillId="0" borderId="17" xfId="0" applyFont="1" applyFill="1" applyBorder="1" applyAlignment="1" applyProtection="1">
      <alignment horizontal="left" vertical="center" wrapText="1"/>
      <protection/>
    </xf>
    <xf numFmtId="0" fontId="19" fillId="0" borderId="35"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19" fillId="0" borderId="18" xfId="0" applyFont="1" applyFill="1" applyBorder="1" applyAlignment="1" applyProtection="1">
      <alignment horizontal="left" vertical="center" wrapText="1"/>
      <protection/>
    </xf>
    <xf numFmtId="1" fontId="27" fillId="0" borderId="10" xfId="70" applyNumberFormat="1" applyFont="1" applyFill="1" applyBorder="1" applyAlignment="1">
      <alignment horizontal="center" vertical="center" wrapText="1"/>
    </xf>
    <xf numFmtId="3" fontId="27" fillId="0" borderId="10" xfId="0" applyNumberFormat="1" applyFont="1" applyFill="1" applyBorder="1" applyAlignment="1">
      <alignment horizontal="center" vertical="center" wrapText="1"/>
    </xf>
    <xf numFmtId="0" fontId="0" fillId="0" borderId="2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39" fillId="0" borderId="12" xfId="0" applyFont="1" applyFill="1" applyBorder="1" applyAlignment="1" applyProtection="1">
      <alignment horizontal="center" vertical="center"/>
      <protection locked="0"/>
    </xf>
    <xf numFmtId="0" fontId="39" fillId="0" borderId="22" xfId="0" applyFont="1" applyFill="1" applyBorder="1" applyAlignment="1" applyProtection="1">
      <alignment horizontal="center" vertical="center"/>
      <protection locked="0"/>
    </xf>
    <xf numFmtId="0" fontId="39" fillId="0" borderId="21"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justify" vertical="center" wrapText="1"/>
      <protection/>
    </xf>
    <xf numFmtId="0" fontId="24" fillId="0" borderId="11" xfId="0" applyFont="1" applyFill="1" applyBorder="1" applyAlignment="1" applyProtection="1">
      <alignment horizontal="center" vertical="center" wrapText="1"/>
      <protection/>
    </xf>
    <xf numFmtId="0" fontId="24" fillId="0" borderId="25"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49" fontId="0" fillId="0" borderId="0" xfId="62" applyNumberFormat="1" applyFont="1" applyFill="1" applyBorder="1" applyAlignment="1" applyProtection="1">
      <alignment horizontal="center" vertical="center"/>
      <protection locked="0"/>
    </xf>
    <xf numFmtId="0" fontId="19" fillId="0" borderId="36" xfId="0" applyFont="1" applyFill="1" applyBorder="1" applyAlignment="1" applyProtection="1">
      <alignment horizontal="left" vertical="center" wrapText="1"/>
      <protection/>
    </xf>
    <xf numFmtId="0" fontId="19" fillId="0" borderId="37" xfId="0" applyFont="1" applyFill="1" applyBorder="1" applyAlignment="1" applyProtection="1">
      <alignment horizontal="left" vertical="center" wrapText="1"/>
      <protection/>
    </xf>
    <xf numFmtId="0" fontId="0" fillId="0" borderId="10" xfId="62"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left" vertical="center" wrapText="1"/>
      <protection/>
    </xf>
    <xf numFmtId="0" fontId="19" fillId="0" borderId="15" xfId="0" applyFont="1" applyFill="1" applyBorder="1" applyAlignment="1" applyProtection="1">
      <alignment horizontal="left" vertical="center" wrapText="1"/>
      <protection/>
    </xf>
    <xf numFmtId="0" fontId="19" fillId="0" borderId="20" xfId="0" applyFont="1" applyFill="1" applyBorder="1" applyAlignment="1" applyProtection="1">
      <alignment horizontal="left" vertical="center" wrapText="1"/>
      <protection/>
    </xf>
    <xf numFmtId="49" fontId="20" fillId="0" borderId="0" xfId="62" applyNumberFormat="1" applyFont="1" applyFill="1" applyBorder="1" applyAlignment="1" applyProtection="1">
      <alignment horizontal="center" vertical="center"/>
      <protection locked="0"/>
    </xf>
    <xf numFmtId="49" fontId="19" fillId="0" borderId="10" xfId="62" applyNumberFormat="1" applyFont="1" applyFill="1" applyBorder="1" applyAlignment="1" applyProtection="1">
      <alignment horizontal="center" vertical="center" wrapText="1"/>
      <protection/>
    </xf>
    <xf numFmtId="49" fontId="19" fillId="0" borderId="10" xfId="62"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0" fontId="0" fillId="0" borderId="12" xfId="0" applyFill="1" applyBorder="1" applyAlignment="1" applyProtection="1">
      <alignment horizontal="left" vertical="center"/>
      <protection/>
    </xf>
    <xf numFmtId="0" fontId="0" fillId="0" borderId="21" xfId="0" applyFill="1" applyBorder="1" applyAlignment="1" applyProtection="1">
      <alignment horizontal="left" vertical="center"/>
      <protection/>
    </xf>
    <xf numFmtId="0" fontId="0" fillId="0" borderId="11"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19" fillId="0" borderId="26" xfId="0" applyFont="1" applyFill="1" applyBorder="1" applyAlignment="1" applyProtection="1">
      <alignment horizontal="center" vertical="center"/>
      <protection/>
    </xf>
    <xf numFmtId="0" fontId="19" fillId="0" borderId="18" xfId="0" applyFont="1" applyFill="1" applyBorder="1" applyAlignment="1" applyProtection="1">
      <alignment horizontal="center" vertical="center"/>
      <protection/>
    </xf>
    <xf numFmtId="0" fontId="19" fillId="0" borderId="30" xfId="0" applyFont="1" applyFill="1" applyBorder="1" applyAlignment="1" applyProtection="1">
      <alignment horizontal="center" vertical="center"/>
      <protection/>
    </xf>
    <xf numFmtId="0" fontId="19" fillId="0" borderId="31"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0" fontId="45" fillId="0" borderId="10" xfId="62" applyNumberFormat="1" applyFont="1" applyFill="1" applyBorder="1" applyAlignment="1" applyProtection="1">
      <alignment horizontal="center" vertical="center" wrapText="1"/>
      <protection/>
    </xf>
    <xf numFmtId="0" fontId="19" fillId="24"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19" fillId="0" borderId="10" xfId="0" applyFont="1" applyFill="1" applyBorder="1" applyAlignment="1" applyProtection="1">
      <alignment horizontal="center" vertical="center" wrapText="1"/>
      <protection locked="0"/>
    </xf>
    <xf numFmtId="49" fontId="23" fillId="0" borderId="10" xfId="62" applyNumberFormat="1" applyFont="1" applyFill="1" applyBorder="1" applyAlignment="1" applyProtection="1">
      <alignment horizontal="center" vertical="center" wrapText="1"/>
      <protection locked="0"/>
    </xf>
    <xf numFmtId="49" fontId="19" fillId="0" borderId="25" xfId="62" applyNumberFormat="1"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wrapText="1"/>
      <protection/>
    </xf>
  </cellXfs>
  <cellStyles count="6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2" xfId="40"/>
    <cellStyle name="60% - Énfasis3" xfId="41"/>
    <cellStyle name="60% - Énfasis4" xfId="42"/>
    <cellStyle name="60% - Énfasis5" xfId="43"/>
    <cellStyle name="60% - Énfasis6" xfId="44"/>
    <cellStyle name="Bueno" xfId="45"/>
    <cellStyle name="Cálculo" xfId="46"/>
    <cellStyle name="Celda de comprobación" xfId="47"/>
    <cellStyle name="Celda vinculada" xfId="48"/>
    <cellStyle name="Encabezado 1" xfId="49"/>
    <cellStyle name="Encabezado 4" xfId="50"/>
    <cellStyle name="Énfasis1" xfId="51"/>
    <cellStyle name="Énfasis2" xfId="52"/>
    <cellStyle name="Énfasis3" xfId="53"/>
    <cellStyle name="Énfasis4" xfId="54"/>
    <cellStyle name="Énfasis5" xfId="55"/>
    <cellStyle name="Énfasis6" xfId="56"/>
    <cellStyle name="Entrada" xfId="57"/>
    <cellStyle name="Incorrecto" xfId="58"/>
    <cellStyle name="Comma" xfId="59"/>
    <cellStyle name="Comma [0]" xfId="60"/>
    <cellStyle name="Millares_ejecucion inver 2002" xfId="61"/>
    <cellStyle name="Millares_FORMATO POA" xfId="62"/>
    <cellStyle name="Millares_Libro2" xfId="63"/>
    <cellStyle name="Currency" xfId="64"/>
    <cellStyle name="Currency [0]" xfId="65"/>
    <cellStyle name="Neutral" xfId="66"/>
    <cellStyle name="Normal 2" xfId="67"/>
    <cellStyle name="Notas" xfId="68"/>
    <cellStyle name="Percent" xfId="69"/>
    <cellStyle name="Porcentaje 2"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cad\Documentos%202017\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cad\Documentos%202017\Users\cvelasquez\Downloads\FEV-16%20Formulacion%20Pomc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cad\Documentos%202017\Users\cvelasquez\Downloads\FEV-16%20Delimitacion%20de%20param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cad\Documentos%202017\Users\cvelasquez\Downloads\FEV-16%20Admon%20areas%20protegi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AMBIENTAL DEL TERRITORIO</v>
          </cell>
        </row>
        <row r="7">
          <cell r="D7" t="str">
            <v>Planeación y ordenamiento del territorio.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8">
          <cell r="D8" t="str">
            <v>Areas Protegidas y Ecosistemas Estrategicos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Administración y Manejo de Áreas Protegidas</v>
          </cell>
        </row>
        <row r="10">
          <cell r="D10">
            <v>53090001030490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7"/>
  <sheetViews>
    <sheetView showGridLines="0" tabSelected="1" zoomScale="80" zoomScaleNormal="80" zoomScalePageLayoutView="0" workbookViewId="0" topLeftCell="H35">
      <selection activeCell="R30" sqref="R30"/>
    </sheetView>
  </sheetViews>
  <sheetFormatPr defaultColWidth="11.421875" defaultRowHeight="12.75"/>
  <cols>
    <col min="1" max="1" width="8.421875" style="32" customWidth="1"/>
    <col min="2" max="2" width="16.57421875" style="32" customWidth="1"/>
    <col min="3" max="4" width="13.140625" style="32" customWidth="1"/>
    <col min="5" max="5" width="12.7109375" style="32" customWidth="1"/>
    <col min="6" max="6" width="16.8515625" style="32" customWidth="1"/>
    <col min="7" max="7" width="59.28125" style="32" hidden="1" customWidth="1"/>
    <col min="8" max="8" width="11.57421875" style="34" customWidth="1"/>
    <col min="9" max="9" width="50.00390625" style="34" customWidth="1"/>
    <col min="10" max="10" width="19.140625" style="32" customWidth="1"/>
    <col min="11" max="11" width="21.57421875" style="32" customWidth="1"/>
    <col min="12" max="12" width="22.00390625" style="32" customWidth="1"/>
    <col min="13" max="13" width="20.00390625" style="32" customWidth="1"/>
    <col min="14" max="14" width="10.8515625" style="32" customWidth="1"/>
    <col min="15" max="18" width="19.00390625" style="73" customWidth="1"/>
    <col min="19" max="19" width="20.7109375" style="73" customWidth="1"/>
    <col min="20" max="20" width="20.8515625" style="97" customWidth="1"/>
    <col min="21" max="21" width="20.28125" style="97" customWidth="1"/>
    <col min="22" max="22" width="18.57421875" style="114" customWidth="1"/>
    <col min="23" max="23" width="20.8515625" style="93" customWidth="1"/>
    <col min="24" max="24" width="89.00390625" style="32" customWidth="1"/>
    <col min="25" max="25" width="56.28125" style="32" customWidth="1"/>
    <col min="26" max="16384" width="11.421875" style="32" customWidth="1"/>
  </cols>
  <sheetData>
    <row r="1" spans="1:24" ht="60" customHeight="1">
      <c r="A1" s="203"/>
      <c r="B1" s="203"/>
      <c r="C1" s="203"/>
      <c r="D1" s="203" t="s">
        <v>18</v>
      </c>
      <c r="E1" s="203"/>
      <c r="F1" s="203"/>
      <c r="G1" s="203"/>
      <c r="H1" s="203"/>
      <c r="I1" s="203"/>
      <c r="J1" s="203"/>
      <c r="K1" s="203"/>
      <c r="L1" s="203"/>
      <c r="M1" s="203"/>
      <c r="N1" s="203"/>
      <c r="O1" s="203"/>
      <c r="P1" s="203"/>
      <c r="Q1" s="203"/>
      <c r="R1" s="203"/>
      <c r="S1" s="203"/>
      <c r="T1" s="203"/>
      <c r="U1" s="236" t="s">
        <v>45</v>
      </c>
      <c r="V1" s="236"/>
      <c r="W1" s="236"/>
      <c r="X1" s="236"/>
    </row>
    <row r="2" spans="1:24" ht="21.75" customHeight="1">
      <c r="A2" s="203"/>
      <c r="B2" s="203"/>
      <c r="C2" s="203"/>
      <c r="D2" s="203"/>
      <c r="E2" s="203"/>
      <c r="F2" s="203"/>
      <c r="G2" s="203"/>
      <c r="H2" s="203"/>
      <c r="I2" s="203"/>
      <c r="J2" s="203"/>
      <c r="K2" s="203"/>
      <c r="L2" s="203"/>
      <c r="M2" s="203"/>
      <c r="N2" s="203"/>
      <c r="O2" s="203"/>
      <c r="P2" s="203"/>
      <c r="Q2" s="203"/>
      <c r="R2" s="203"/>
      <c r="S2" s="203"/>
      <c r="T2" s="203"/>
      <c r="U2" s="203" t="s">
        <v>19</v>
      </c>
      <c r="V2" s="203"/>
      <c r="W2" s="203"/>
      <c r="X2" s="203"/>
    </row>
    <row r="3" spans="1:24" ht="19.5" customHeight="1">
      <c r="A3" s="203"/>
      <c r="B3" s="203"/>
      <c r="C3" s="203"/>
      <c r="D3" s="203" t="s">
        <v>20</v>
      </c>
      <c r="E3" s="203"/>
      <c r="F3" s="203"/>
      <c r="G3" s="203"/>
      <c r="H3" s="203"/>
      <c r="I3" s="203"/>
      <c r="J3" s="203"/>
      <c r="K3" s="203"/>
      <c r="L3" s="203"/>
      <c r="M3" s="203"/>
      <c r="N3" s="203"/>
      <c r="O3" s="203"/>
      <c r="P3" s="203"/>
      <c r="Q3" s="203"/>
      <c r="R3" s="203"/>
      <c r="S3" s="203"/>
      <c r="T3" s="203"/>
      <c r="U3" s="200" t="s">
        <v>22</v>
      </c>
      <c r="V3" s="201"/>
      <c r="W3" s="202"/>
      <c r="X3" s="1" t="s">
        <v>23</v>
      </c>
    </row>
    <row r="4" spans="1:24" ht="19.5" customHeight="1">
      <c r="A4" s="203"/>
      <c r="B4" s="203"/>
      <c r="C4" s="203"/>
      <c r="D4" s="203"/>
      <c r="E4" s="203"/>
      <c r="F4" s="203"/>
      <c r="G4" s="203"/>
      <c r="H4" s="203"/>
      <c r="I4" s="203"/>
      <c r="J4" s="203"/>
      <c r="K4" s="203"/>
      <c r="L4" s="203"/>
      <c r="M4" s="203"/>
      <c r="N4" s="203"/>
      <c r="O4" s="203"/>
      <c r="P4" s="203"/>
      <c r="Q4" s="203"/>
      <c r="R4" s="203"/>
      <c r="S4" s="203"/>
      <c r="T4" s="203"/>
      <c r="U4" s="200" t="s">
        <v>61</v>
      </c>
      <c r="V4" s="201"/>
      <c r="W4" s="202"/>
      <c r="X4" s="2">
        <v>43003</v>
      </c>
    </row>
    <row r="5" spans="1:24" ht="31.5" customHeight="1">
      <c r="A5" s="203" t="s">
        <v>21</v>
      </c>
      <c r="B5" s="203"/>
      <c r="C5" s="203"/>
      <c r="D5" s="203"/>
      <c r="E5" s="203"/>
      <c r="F5" s="203"/>
      <c r="G5" s="203"/>
      <c r="H5" s="203"/>
      <c r="I5" s="203"/>
      <c r="J5" s="203"/>
      <c r="K5" s="203"/>
      <c r="L5" s="203"/>
      <c r="M5" s="203"/>
      <c r="N5" s="203"/>
      <c r="O5" s="203"/>
      <c r="P5" s="203"/>
      <c r="Q5" s="203"/>
      <c r="R5" s="203"/>
      <c r="S5" s="203"/>
      <c r="T5" s="203"/>
      <c r="U5" s="203"/>
      <c r="V5" s="203"/>
      <c r="W5" s="203"/>
      <c r="X5" s="203"/>
    </row>
    <row r="6" spans="1:24" ht="20.25" customHeight="1">
      <c r="A6" s="33"/>
      <c r="B6" s="33"/>
      <c r="C6" s="33"/>
      <c r="D6" s="33"/>
      <c r="E6" s="33"/>
      <c r="F6" s="33"/>
      <c r="G6" s="33"/>
      <c r="H6" s="33"/>
      <c r="I6" s="33"/>
      <c r="J6" s="33"/>
      <c r="K6" s="33"/>
      <c r="L6" s="33"/>
      <c r="M6" s="33"/>
      <c r="N6" s="33"/>
      <c r="O6" s="33"/>
      <c r="P6" s="33"/>
      <c r="Q6" s="33"/>
      <c r="R6" s="33"/>
      <c r="S6" s="33"/>
      <c r="T6" s="33"/>
      <c r="U6" s="33"/>
      <c r="V6" s="109"/>
      <c r="W6" s="87"/>
      <c r="X6" s="33"/>
    </row>
    <row r="7" spans="11:24" ht="20.25" customHeight="1">
      <c r="K7" s="35"/>
      <c r="L7" s="35"/>
      <c r="M7" s="35"/>
      <c r="N7" s="35"/>
      <c r="O7" s="33"/>
      <c r="P7" s="33"/>
      <c r="Q7" s="33"/>
      <c r="R7" s="33"/>
      <c r="S7" s="33"/>
      <c r="T7" s="33"/>
      <c r="U7" s="33"/>
      <c r="V7" s="109"/>
      <c r="W7" s="87"/>
      <c r="X7" s="33"/>
    </row>
    <row r="8" spans="11:23" ht="16.5" customHeight="1">
      <c r="K8" s="5"/>
      <c r="L8" s="5"/>
      <c r="M8" s="5"/>
      <c r="N8" s="5"/>
      <c r="O8" s="3"/>
      <c r="P8" s="3"/>
      <c r="Q8" s="3"/>
      <c r="R8" s="3"/>
      <c r="S8" s="3"/>
      <c r="T8" s="3"/>
      <c r="U8" s="3"/>
      <c r="V8" s="110"/>
      <c r="W8" s="88"/>
    </row>
    <row r="9" spans="11:23" ht="13.5" customHeight="1">
      <c r="K9" s="5"/>
      <c r="L9" s="5"/>
      <c r="M9" s="5"/>
      <c r="N9" s="5"/>
      <c r="O9" s="3"/>
      <c r="P9" s="3"/>
      <c r="Q9" s="3"/>
      <c r="R9" s="3"/>
      <c r="S9" s="3"/>
      <c r="T9" s="3"/>
      <c r="U9" s="3"/>
      <c r="V9" s="110"/>
      <c r="W9" s="88"/>
    </row>
    <row r="10" spans="1:23" ht="9" customHeight="1" thickBot="1">
      <c r="A10" s="36"/>
      <c r="B10" s="37"/>
      <c r="C10" s="37"/>
      <c r="D10" s="38"/>
      <c r="E10" s="38"/>
      <c r="F10" s="38"/>
      <c r="G10" s="38"/>
      <c r="H10" s="39"/>
      <c r="I10" s="39"/>
      <c r="J10" s="38"/>
      <c r="K10" s="38"/>
      <c r="L10" s="38"/>
      <c r="M10" s="38"/>
      <c r="N10" s="38"/>
      <c r="O10" s="40"/>
      <c r="P10" s="40"/>
      <c r="Q10" s="40"/>
      <c r="R10" s="40"/>
      <c r="S10" s="40"/>
      <c r="T10" s="41"/>
      <c r="U10" s="41"/>
      <c r="V10" s="111"/>
      <c r="W10" s="89"/>
    </row>
    <row r="11" spans="1:24" ht="36" customHeight="1">
      <c r="A11" s="215" t="s">
        <v>5</v>
      </c>
      <c r="B11" s="216"/>
      <c r="C11" s="216"/>
      <c r="D11" s="204" t="str">
        <f>'[2]POA H.A.'!$D$6</f>
        <v>GESTIÓN AMBIENTAL DEL TERRITORIO</v>
      </c>
      <c r="E11" s="204"/>
      <c r="F11" s="204"/>
      <c r="G11" s="204"/>
      <c r="H11" s="204"/>
      <c r="I11" s="204"/>
      <c r="J11" s="42" t="s">
        <v>2</v>
      </c>
      <c r="K11" s="42" t="s">
        <v>3</v>
      </c>
      <c r="L11" s="43"/>
      <c r="M11" s="208" t="s">
        <v>24</v>
      </c>
      <c r="N11" s="209"/>
      <c r="O11" s="198" t="s">
        <v>46</v>
      </c>
      <c r="P11" s="198"/>
      <c r="Q11" s="198"/>
      <c r="R11" s="198"/>
      <c r="S11" s="205" t="s">
        <v>49</v>
      </c>
      <c r="T11" s="205">
        <v>2018</v>
      </c>
      <c r="U11" s="17"/>
      <c r="V11" s="112"/>
      <c r="W11" s="90"/>
      <c r="X11" s="17"/>
    </row>
    <row r="12" spans="1:24" ht="22.5" customHeight="1">
      <c r="A12" s="186" t="s">
        <v>29</v>
      </c>
      <c r="B12" s="187"/>
      <c r="C12" s="188"/>
      <c r="D12" s="159" t="str">
        <f>'[2]POA H.A.'!$D$7</f>
        <v>Planeación y ordenamiento del territorio. </v>
      </c>
      <c r="E12" s="160"/>
      <c r="F12" s="160"/>
      <c r="G12" s="160"/>
      <c r="H12" s="160"/>
      <c r="I12" s="161"/>
      <c r="J12" s="7" t="s">
        <v>4</v>
      </c>
      <c r="K12" s="8">
        <v>150000000</v>
      </c>
      <c r="L12" s="9"/>
      <c r="M12" s="210"/>
      <c r="N12" s="211"/>
      <c r="O12" s="6" t="s">
        <v>89</v>
      </c>
      <c r="P12" s="6" t="s">
        <v>60</v>
      </c>
      <c r="Q12" s="6" t="s">
        <v>60</v>
      </c>
      <c r="R12" s="6" t="s">
        <v>0</v>
      </c>
      <c r="S12" s="206"/>
      <c r="T12" s="206"/>
      <c r="U12" s="4"/>
      <c r="V12" s="113"/>
      <c r="W12" s="91"/>
      <c r="X12" s="4"/>
    </row>
    <row r="13" spans="1:24" ht="23.25" customHeight="1">
      <c r="A13" s="189"/>
      <c r="B13" s="190"/>
      <c r="C13" s="191"/>
      <c r="D13" s="162"/>
      <c r="E13" s="163"/>
      <c r="F13" s="163"/>
      <c r="G13" s="163"/>
      <c r="H13" s="163"/>
      <c r="I13" s="164"/>
      <c r="J13" s="10" t="s">
        <v>6</v>
      </c>
      <c r="K13" s="12"/>
      <c r="L13" s="9"/>
      <c r="M13" s="212"/>
      <c r="N13" s="213"/>
      <c r="O13" s="82"/>
      <c r="P13" s="6" t="s">
        <v>55</v>
      </c>
      <c r="Q13" s="44"/>
      <c r="R13" s="6"/>
      <c r="S13" s="207"/>
      <c r="T13" s="207"/>
      <c r="U13" s="4"/>
      <c r="V13" s="113"/>
      <c r="W13" s="91"/>
      <c r="X13" s="4"/>
    </row>
    <row r="14" spans="1:24" ht="15.75" customHeight="1" thickBot="1">
      <c r="A14" s="218"/>
      <c r="B14" s="219"/>
      <c r="C14" s="220"/>
      <c r="D14" s="165"/>
      <c r="E14" s="166"/>
      <c r="F14" s="166"/>
      <c r="G14" s="166"/>
      <c r="H14" s="166"/>
      <c r="I14" s="167"/>
      <c r="J14" s="10" t="s">
        <v>8</v>
      </c>
      <c r="K14" s="12" t="s">
        <v>7</v>
      </c>
      <c r="L14" s="13"/>
      <c r="M14" s="11"/>
      <c r="N14" s="14"/>
      <c r="O14" s="221"/>
      <c r="P14" s="221"/>
      <c r="Q14" s="221"/>
      <c r="R14" s="221"/>
      <c r="S14" s="221"/>
      <c r="T14" s="221"/>
      <c r="U14" s="221"/>
      <c r="V14" s="221"/>
      <c r="W14" s="221"/>
      <c r="X14" s="221"/>
    </row>
    <row r="15" spans="1:24" ht="15.75" customHeight="1">
      <c r="A15" s="186" t="s">
        <v>50</v>
      </c>
      <c r="B15" s="187"/>
      <c r="C15" s="188"/>
      <c r="D15" s="159" t="str">
        <f>'[3]POA H.A.'!$D$8</f>
        <v>Areas Protegidas y Ecosistemas Estrategicos</v>
      </c>
      <c r="E15" s="160"/>
      <c r="F15" s="160"/>
      <c r="G15" s="160"/>
      <c r="H15" s="160"/>
      <c r="I15" s="161"/>
      <c r="J15" s="10" t="s">
        <v>9</v>
      </c>
      <c r="K15" s="12" t="s">
        <v>7</v>
      </c>
      <c r="L15" s="13"/>
      <c r="M15" s="11"/>
      <c r="N15" s="14"/>
      <c r="O15" s="4"/>
      <c r="P15" s="4"/>
      <c r="Q15" s="4"/>
      <c r="R15" s="4"/>
      <c r="S15" s="4"/>
      <c r="T15" s="4"/>
      <c r="U15" s="4"/>
      <c r="V15" s="113"/>
      <c r="W15" s="91"/>
      <c r="X15" s="4"/>
    </row>
    <row r="16" spans="1:24" ht="15.75" customHeight="1">
      <c r="A16" s="189"/>
      <c r="B16" s="190"/>
      <c r="C16" s="191"/>
      <c r="D16" s="162"/>
      <c r="E16" s="163"/>
      <c r="F16" s="163"/>
      <c r="G16" s="163"/>
      <c r="H16" s="163"/>
      <c r="I16" s="164"/>
      <c r="J16" s="10" t="s">
        <v>10</v>
      </c>
      <c r="K16" s="12" t="s">
        <v>7</v>
      </c>
      <c r="L16" s="13"/>
      <c r="M16" s="11"/>
      <c r="N16" s="14"/>
      <c r="O16" s="4"/>
      <c r="P16" s="4"/>
      <c r="Q16" s="4"/>
      <c r="R16" s="4"/>
      <c r="S16" s="4"/>
      <c r="T16" s="4"/>
      <c r="U16" s="4"/>
      <c r="V16" s="113"/>
      <c r="W16" s="91"/>
      <c r="X16" s="4"/>
    </row>
    <row r="17" spans="1:24" ht="15.75" customHeight="1" thickBot="1">
      <c r="A17" s="218"/>
      <c r="B17" s="219"/>
      <c r="C17" s="220"/>
      <c r="D17" s="165"/>
      <c r="E17" s="166"/>
      <c r="F17" s="166"/>
      <c r="G17" s="166"/>
      <c r="H17" s="166"/>
      <c r="I17" s="167"/>
      <c r="J17" s="10" t="s">
        <v>31</v>
      </c>
      <c r="K17" s="12" t="s">
        <v>7</v>
      </c>
      <c r="L17" s="13"/>
      <c r="M17" s="11"/>
      <c r="N17" s="14"/>
      <c r="O17" s="4"/>
      <c r="P17" s="4"/>
      <c r="Q17" s="4"/>
      <c r="R17" s="4"/>
      <c r="S17" s="4"/>
      <c r="T17" s="4"/>
      <c r="U17" s="4"/>
      <c r="V17" s="113"/>
      <c r="W17" s="91"/>
      <c r="X17" s="4"/>
    </row>
    <row r="18" spans="1:24" ht="15.75" customHeight="1">
      <c r="A18" s="186" t="s">
        <v>51</v>
      </c>
      <c r="B18" s="187"/>
      <c r="C18" s="188"/>
      <c r="D18" s="168" t="str">
        <f>'[4]POA H.A.'!$D$9</f>
        <v>Administración y Manejo de Áreas Protegidas</v>
      </c>
      <c r="E18" s="169"/>
      <c r="F18" s="169"/>
      <c r="G18" s="169"/>
      <c r="H18" s="169"/>
      <c r="I18" s="170"/>
      <c r="J18" s="10" t="s">
        <v>32</v>
      </c>
      <c r="K18" s="12" t="s">
        <v>7</v>
      </c>
      <c r="L18" s="13"/>
      <c r="M18" s="11"/>
      <c r="N18" s="14"/>
      <c r="O18" s="4"/>
      <c r="P18" s="4"/>
      <c r="Q18" s="4"/>
      <c r="R18" s="4"/>
      <c r="S18" s="4"/>
      <c r="T18" s="4"/>
      <c r="U18" s="4"/>
      <c r="V18" s="113"/>
      <c r="W18" s="91"/>
      <c r="X18" s="4"/>
    </row>
    <row r="19" spans="1:24" ht="15.75" customHeight="1">
      <c r="A19" s="189"/>
      <c r="B19" s="190"/>
      <c r="C19" s="191"/>
      <c r="D19" s="171"/>
      <c r="E19" s="172"/>
      <c r="F19" s="172"/>
      <c r="G19" s="172"/>
      <c r="H19" s="172"/>
      <c r="I19" s="173"/>
      <c r="J19" s="10" t="s">
        <v>33</v>
      </c>
      <c r="K19" s="12" t="s">
        <v>7</v>
      </c>
      <c r="L19" s="13"/>
      <c r="M19" s="11"/>
      <c r="N19" s="14"/>
      <c r="O19" s="4"/>
      <c r="P19" s="4"/>
      <c r="Q19" s="4"/>
      <c r="R19" s="4"/>
      <c r="S19" s="4"/>
      <c r="T19" s="4"/>
      <c r="U19" s="4"/>
      <c r="V19" s="113"/>
      <c r="W19" s="91"/>
      <c r="X19" s="4"/>
    </row>
    <row r="20" spans="1:24" ht="15.75" customHeight="1" thickBot="1">
      <c r="A20" s="218"/>
      <c r="B20" s="219"/>
      <c r="C20" s="220"/>
      <c r="D20" s="174"/>
      <c r="E20" s="175"/>
      <c r="F20" s="175"/>
      <c r="G20" s="175"/>
      <c r="H20" s="175"/>
      <c r="I20" s="176"/>
      <c r="J20" s="10" t="s">
        <v>34</v>
      </c>
      <c r="K20" s="12" t="s">
        <v>7</v>
      </c>
      <c r="L20" s="13"/>
      <c r="M20" s="11"/>
      <c r="N20" s="14"/>
      <c r="O20" s="4"/>
      <c r="P20" s="4"/>
      <c r="Q20" s="4"/>
      <c r="R20" s="4"/>
      <c r="S20" s="4"/>
      <c r="T20" s="4"/>
      <c r="U20" s="4"/>
      <c r="V20" s="113"/>
      <c r="W20" s="91"/>
      <c r="X20" s="4"/>
    </row>
    <row r="21" spans="1:24" ht="15.75" customHeight="1">
      <c r="A21" s="186" t="s">
        <v>30</v>
      </c>
      <c r="B21" s="187"/>
      <c r="C21" s="188"/>
      <c r="D21" s="168">
        <f>'[4]POA H.A.'!$D$10:$G$10</f>
        <v>53090001030490</v>
      </c>
      <c r="E21" s="169"/>
      <c r="F21" s="169"/>
      <c r="G21" s="169"/>
      <c r="H21" s="169"/>
      <c r="I21" s="170"/>
      <c r="J21" s="10" t="s">
        <v>35</v>
      </c>
      <c r="K21" s="12" t="s">
        <v>7</v>
      </c>
      <c r="L21" s="13"/>
      <c r="M21" s="11"/>
      <c r="N21" s="14"/>
      <c r="O21" s="4"/>
      <c r="P21" s="4"/>
      <c r="Q21" s="4"/>
      <c r="R21" s="4"/>
      <c r="S21" s="4"/>
      <c r="T21" s="4"/>
      <c r="U21" s="4"/>
      <c r="V21" s="113"/>
      <c r="W21" s="91"/>
      <c r="X21" s="4"/>
    </row>
    <row r="22" spans="1:25" ht="15.75" customHeight="1">
      <c r="A22" s="189"/>
      <c r="B22" s="190"/>
      <c r="C22" s="191"/>
      <c r="D22" s="171"/>
      <c r="E22" s="172"/>
      <c r="F22" s="172"/>
      <c r="G22" s="172"/>
      <c r="H22" s="172"/>
      <c r="I22" s="173"/>
      <c r="J22" s="10" t="s">
        <v>36</v>
      </c>
      <c r="K22" s="19" t="s">
        <v>7</v>
      </c>
      <c r="L22" s="13"/>
      <c r="M22" s="11"/>
      <c r="N22" s="14"/>
      <c r="O22" s="4"/>
      <c r="P22" s="4"/>
      <c r="Q22" s="4"/>
      <c r="R22" s="4"/>
      <c r="S22" s="4"/>
      <c r="T22" s="4"/>
      <c r="U22" s="4"/>
      <c r="V22" s="113"/>
      <c r="W22" s="91"/>
      <c r="X22" s="4"/>
      <c r="Y22" s="45"/>
    </row>
    <row r="23" spans="1:25" ht="15.75" customHeight="1">
      <c r="A23" s="189"/>
      <c r="B23" s="190"/>
      <c r="C23" s="191"/>
      <c r="D23" s="171"/>
      <c r="E23" s="172"/>
      <c r="F23" s="172"/>
      <c r="G23" s="172"/>
      <c r="H23" s="172"/>
      <c r="I23" s="173"/>
      <c r="J23" s="18" t="s">
        <v>39</v>
      </c>
      <c r="K23" s="20">
        <f>SUM(K12:K22)</f>
        <v>150000000</v>
      </c>
      <c r="L23" s="46"/>
      <c r="M23" s="11"/>
      <c r="N23" s="14"/>
      <c r="O23" s="214"/>
      <c r="P23" s="214"/>
      <c r="Q23" s="185"/>
      <c r="R23" s="185"/>
      <c r="S23" s="4"/>
      <c r="T23" s="4"/>
      <c r="U23" s="4"/>
      <c r="V23" s="113"/>
      <c r="W23" s="91"/>
      <c r="X23" s="4"/>
      <c r="Y23" s="45"/>
    </row>
    <row r="24" spans="1:25" ht="30.75" customHeight="1">
      <c r="A24" s="198" t="s">
        <v>11</v>
      </c>
      <c r="B24" s="199" t="s">
        <v>43</v>
      </c>
      <c r="C24" s="199"/>
      <c r="D24" s="199"/>
      <c r="E24" s="199"/>
      <c r="F24" s="199"/>
      <c r="G24" s="15"/>
      <c r="H24" s="129" t="s">
        <v>12</v>
      </c>
      <c r="I24" s="242" t="s">
        <v>44</v>
      </c>
      <c r="J24" s="229" t="str">
        <f>CONCATENATE("METAS AÑO ",T11," POA")</f>
        <v>METAS AÑO 2018 POA</v>
      </c>
      <c r="K24" s="230"/>
      <c r="L24" s="234" t="str">
        <f>CONCATENATE("METAS AÑO ",T11," P.A.")</f>
        <v>METAS AÑO 2018 P.A.</v>
      </c>
      <c r="M24" s="199" t="s">
        <v>42</v>
      </c>
      <c r="N24" s="199"/>
      <c r="O24" s="217" t="str">
        <f>CONCATENATE("AVANCE METAS POA ",T11)</f>
        <v>AVANCE METAS POA 2018</v>
      </c>
      <c r="P24" s="217"/>
      <c r="Q24" s="217" t="str">
        <f>CONCATENATE("AVANCE METAS PA ",T11)</f>
        <v>AVANCE METAS PA 2018</v>
      </c>
      <c r="R24" s="217"/>
      <c r="S24" s="129" t="s">
        <v>26</v>
      </c>
      <c r="T24" s="239" t="s">
        <v>27</v>
      </c>
      <c r="U24" s="222" t="s">
        <v>28</v>
      </c>
      <c r="V24" s="235" t="s">
        <v>47</v>
      </c>
      <c r="W24" s="222" t="s">
        <v>48</v>
      </c>
      <c r="X24" s="223" t="s">
        <v>40</v>
      </c>
      <c r="Y24" s="237" t="s">
        <v>56</v>
      </c>
    </row>
    <row r="25" spans="1:25" ht="12.75" customHeight="1">
      <c r="A25" s="198"/>
      <c r="B25" s="199"/>
      <c r="C25" s="199"/>
      <c r="D25" s="199"/>
      <c r="E25" s="199"/>
      <c r="F25" s="199"/>
      <c r="G25" s="47"/>
      <c r="H25" s="130"/>
      <c r="I25" s="242"/>
      <c r="J25" s="231"/>
      <c r="K25" s="230"/>
      <c r="L25" s="234"/>
      <c r="M25" s="199"/>
      <c r="N25" s="199"/>
      <c r="O25" s="240" t="s">
        <v>25</v>
      </c>
      <c r="P25" s="223" t="s">
        <v>17</v>
      </c>
      <c r="Q25" s="184" t="s">
        <v>25</v>
      </c>
      <c r="R25" s="241" t="s">
        <v>17</v>
      </c>
      <c r="S25" s="130"/>
      <c r="T25" s="239"/>
      <c r="U25" s="222"/>
      <c r="V25" s="235"/>
      <c r="W25" s="222"/>
      <c r="X25" s="223"/>
      <c r="Y25" s="238"/>
    </row>
    <row r="26" spans="1:25" ht="30.75" customHeight="1">
      <c r="A26" s="198"/>
      <c r="B26" s="199"/>
      <c r="C26" s="199"/>
      <c r="D26" s="199"/>
      <c r="E26" s="199"/>
      <c r="F26" s="199"/>
      <c r="G26" s="47"/>
      <c r="H26" s="131"/>
      <c r="I26" s="242"/>
      <c r="J26" s="232"/>
      <c r="K26" s="233"/>
      <c r="L26" s="234"/>
      <c r="M26" s="199"/>
      <c r="N26" s="199"/>
      <c r="O26" s="240"/>
      <c r="P26" s="223"/>
      <c r="Q26" s="184"/>
      <c r="R26" s="241"/>
      <c r="S26" s="131"/>
      <c r="T26" s="239"/>
      <c r="U26" s="222"/>
      <c r="V26" s="235"/>
      <c r="W26" s="222"/>
      <c r="X26" s="223"/>
      <c r="Y26" s="238"/>
    </row>
    <row r="27" spans="1:25" ht="140.25">
      <c r="A27" s="227">
        <v>1</v>
      </c>
      <c r="B27" s="194" t="s">
        <v>57</v>
      </c>
      <c r="C27" s="195"/>
      <c r="D27" s="195"/>
      <c r="E27" s="195"/>
      <c r="F27" s="195"/>
      <c r="G27" s="48"/>
      <c r="H27" s="6">
        <v>1</v>
      </c>
      <c r="I27" s="31" t="s">
        <v>62</v>
      </c>
      <c r="J27" s="141" t="s">
        <v>68</v>
      </c>
      <c r="K27" s="142"/>
      <c r="L27" s="181">
        <v>3</v>
      </c>
      <c r="M27" s="135" t="s">
        <v>70</v>
      </c>
      <c r="N27" s="136"/>
      <c r="O27" s="49">
        <v>1</v>
      </c>
      <c r="P27" s="49">
        <f>(O27/100%)</f>
        <v>1</v>
      </c>
      <c r="Q27" s="178">
        <f>(P27/100%+P28/100%+P29/1)</f>
        <v>2.9</v>
      </c>
      <c r="R27" s="132">
        <f>Q27/L27</f>
        <v>0.9666666666666667</v>
      </c>
      <c r="S27" s="26">
        <v>10000000</v>
      </c>
      <c r="T27" s="26">
        <v>10000000</v>
      </c>
      <c r="U27" s="50">
        <f>T27/S27</f>
        <v>1</v>
      </c>
      <c r="V27" s="99">
        <v>10000000</v>
      </c>
      <c r="W27" s="105">
        <f>V27/S27</f>
        <v>1</v>
      </c>
      <c r="X27" s="117" t="s">
        <v>95</v>
      </c>
      <c r="Y27" s="51" t="s">
        <v>88</v>
      </c>
    </row>
    <row r="28" spans="1:25" ht="409.5">
      <c r="A28" s="228"/>
      <c r="B28" s="196"/>
      <c r="C28" s="197"/>
      <c r="D28" s="197"/>
      <c r="E28" s="197"/>
      <c r="F28" s="197"/>
      <c r="G28" s="52"/>
      <c r="H28" s="6">
        <v>2</v>
      </c>
      <c r="I28" s="84" t="s">
        <v>63</v>
      </c>
      <c r="J28" s="141" t="s">
        <v>69</v>
      </c>
      <c r="K28" s="142"/>
      <c r="L28" s="182"/>
      <c r="M28" s="135" t="s">
        <v>71</v>
      </c>
      <c r="N28" s="136"/>
      <c r="O28" s="49">
        <v>1</v>
      </c>
      <c r="P28" s="49">
        <f>90%</f>
        <v>0.9</v>
      </c>
      <c r="Q28" s="179"/>
      <c r="R28" s="133"/>
      <c r="S28" s="26">
        <v>10000000</v>
      </c>
      <c r="T28" s="26">
        <v>9253503</v>
      </c>
      <c r="U28" s="50">
        <f aca="true" t="shared" si="0" ref="U28:U35">T28/S28</f>
        <v>0.9253503</v>
      </c>
      <c r="V28" s="99">
        <v>9253503</v>
      </c>
      <c r="W28" s="105">
        <f aca="true" t="shared" si="1" ref="W28:W35">V28/S28</f>
        <v>0.9253503</v>
      </c>
      <c r="X28" s="118" t="s">
        <v>96</v>
      </c>
      <c r="Y28" s="51" t="s">
        <v>88</v>
      </c>
    </row>
    <row r="29" spans="1:25" ht="142.5" customHeight="1">
      <c r="A29" s="228"/>
      <c r="B29" s="196"/>
      <c r="C29" s="197"/>
      <c r="D29" s="197"/>
      <c r="E29" s="197"/>
      <c r="F29" s="197"/>
      <c r="G29" s="52"/>
      <c r="H29" s="6">
        <v>3</v>
      </c>
      <c r="I29" s="84" t="s">
        <v>90</v>
      </c>
      <c r="J29" s="141" t="s">
        <v>91</v>
      </c>
      <c r="K29" s="142"/>
      <c r="L29" s="183"/>
      <c r="M29" s="135" t="str">
        <f>$M$27</f>
        <v>Número de acciones ejecutadas/No de acciones programadas</v>
      </c>
      <c r="N29" s="136"/>
      <c r="O29" s="121" t="s">
        <v>94</v>
      </c>
      <c r="P29" s="53">
        <f>(O29/1)</f>
        <v>1</v>
      </c>
      <c r="Q29" s="180"/>
      <c r="R29" s="134"/>
      <c r="S29" s="26">
        <v>20000000</v>
      </c>
      <c r="T29" s="24">
        <v>18753204</v>
      </c>
      <c r="U29" s="50">
        <f t="shared" si="0"/>
        <v>0.9376602</v>
      </c>
      <c r="V29" s="100">
        <v>18753204</v>
      </c>
      <c r="W29" s="105">
        <f t="shared" si="1"/>
        <v>0.9376602</v>
      </c>
      <c r="X29" s="118" t="s">
        <v>97</v>
      </c>
      <c r="Y29" s="51" t="s">
        <v>88</v>
      </c>
    </row>
    <row r="30" spans="1:25" ht="207.75" customHeight="1">
      <c r="A30" s="228"/>
      <c r="B30" s="196"/>
      <c r="C30" s="197"/>
      <c r="D30" s="197"/>
      <c r="E30" s="197"/>
      <c r="F30" s="197"/>
      <c r="G30" s="52"/>
      <c r="H30" s="6">
        <v>4</v>
      </c>
      <c r="I30" s="31" t="s">
        <v>64</v>
      </c>
      <c r="J30" s="153" t="s">
        <v>72</v>
      </c>
      <c r="K30" s="142"/>
      <c r="L30" s="23">
        <v>0.25</v>
      </c>
      <c r="M30" s="137" t="s">
        <v>73</v>
      </c>
      <c r="N30" s="138"/>
      <c r="O30" s="49">
        <v>0.25</v>
      </c>
      <c r="P30" s="49">
        <v>0.25</v>
      </c>
      <c r="Q30" s="49">
        <v>0.25</v>
      </c>
      <c r="R30" s="108">
        <f aca="true" t="shared" si="2" ref="R30:R35">Q30/L30</f>
        <v>1</v>
      </c>
      <c r="S30" s="26">
        <v>20000000</v>
      </c>
      <c r="T30" s="26">
        <v>20000000</v>
      </c>
      <c r="U30" s="50">
        <f t="shared" si="0"/>
        <v>1</v>
      </c>
      <c r="V30" s="100">
        <v>20000000</v>
      </c>
      <c r="W30" s="105">
        <f t="shared" si="1"/>
        <v>1</v>
      </c>
      <c r="X30" s="118" t="s">
        <v>98</v>
      </c>
      <c r="Y30" s="51" t="s">
        <v>88</v>
      </c>
    </row>
    <row r="31" spans="1:25" ht="131.25" customHeight="1">
      <c r="A31" s="228"/>
      <c r="B31" s="196"/>
      <c r="C31" s="197"/>
      <c r="D31" s="197"/>
      <c r="E31" s="197"/>
      <c r="F31" s="197"/>
      <c r="G31" s="52"/>
      <c r="H31" s="6">
        <v>5</v>
      </c>
      <c r="I31" s="31" t="s">
        <v>65</v>
      </c>
      <c r="J31" s="141" t="s">
        <v>74</v>
      </c>
      <c r="K31" s="142"/>
      <c r="L31" s="22">
        <v>1</v>
      </c>
      <c r="M31" s="137" t="s">
        <v>75</v>
      </c>
      <c r="N31" s="138"/>
      <c r="O31" s="121" t="s">
        <v>94</v>
      </c>
      <c r="P31" s="49">
        <v>1</v>
      </c>
      <c r="Q31" s="54">
        <f>P31</f>
        <v>1</v>
      </c>
      <c r="R31" s="49">
        <f t="shared" si="2"/>
        <v>1</v>
      </c>
      <c r="S31" s="26">
        <v>20000000</v>
      </c>
      <c r="T31" s="26">
        <v>12296903</v>
      </c>
      <c r="U31" s="50">
        <f t="shared" si="0"/>
        <v>0.61484515</v>
      </c>
      <c r="V31" s="101">
        <f>12296903+3408788</f>
        <v>15705691</v>
      </c>
      <c r="W31" s="105">
        <f t="shared" si="1"/>
        <v>0.78528455</v>
      </c>
      <c r="X31" s="118" t="s">
        <v>99</v>
      </c>
      <c r="Y31" s="51" t="s">
        <v>88</v>
      </c>
    </row>
    <row r="32" spans="1:25" ht="212.25" customHeight="1">
      <c r="A32" s="228"/>
      <c r="B32" s="196"/>
      <c r="C32" s="197"/>
      <c r="D32" s="197"/>
      <c r="E32" s="197"/>
      <c r="F32" s="197"/>
      <c r="G32" s="52"/>
      <c r="H32" s="6">
        <v>6</v>
      </c>
      <c r="I32" s="31" t="s">
        <v>66</v>
      </c>
      <c r="J32" s="141" t="s">
        <v>76</v>
      </c>
      <c r="K32" s="142"/>
      <c r="L32" s="22">
        <v>1</v>
      </c>
      <c r="M32" s="137" t="s">
        <v>77</v>
      </c>
      <c r="N32" s="138"/>
      <c r="O32" s="121" t="s">
        <v>86</v>
      </c>
      <c r="P32" s="53">
        <v>0</v>
      </c>
      <c r="Q32" s="54">
        <v>0</v>
      </c>
      <c r="R32" s="53">
        <v>0</v>
      </c>
      <c r="S32" s="24">
        <v>0</v>
      </c>
      <c r="T32" s="24">
        <v>0</v>
      </c>
      <c r="U32" s="26">
        <v>0</v>
      </c>
      <c r="V32" s="100">
        <v>0</v>
      </c>
      <c r="W32" s="105">
        <v>0</v>
      </c>
      <c r="X32" s="118" t="s">
        <v>100</v>
      </c>
      <c r="Y32" s="51" t="s">
        <v>88</v>
      </c>
    </row>
    <row r="33" spans="1:25" ht="127.5">
      <c r="A33" s="228"/>
      <c r="B33" s="196"/>
      <c r="C33" s="197"/>
      <c r="D33" s="197"/>
      <c r="E33" s="197"/>
      <c r="F33" s="197"/>
      <c r="G33" s="52"/>
      <c r="H33" s="107">
        <v>7</v>
      </c>
      <c r="I33" s="55" t="s">
        <v>67</v>
      </c>
      <c r="J33" s="151" t="s">
        <v>78</v>
      </c>
      <c r="K33" s="152"/>
      <c r="L33" s="25">
        <v>0.67</v>
      </c>
      <c r="M33" s="143" t="s">
        <v>79</v>
      </c>
      <c r="N33" s="144"/>
      <c r="O33" s="122">
        <v>0.67</v>
      </c>
      <c r="P33" s="53">
        <f>(O33/L33)</f>
        <v>1</v>
      </c>
      <c r="Q33" s="54">
        <v>0.67</v>
      </c>
      <c r="R33" s="83">
        <f>Q33/0.67</f>
        <v>1</v>
      </c>
      <c r="S33" s="29">
        <v>40000000</v>
      </c>
      <c r="T33" s="29">
        <v>40000000</v>
      </c>
      <c r="U33" s="56">
        <f t="shared" si="0"/>
        <v>1</v>
      </c>
      <c r="V33" s="102">
        <v>40000000</v>
      </c>
      <c r="W33" s="105">
        <f t="shared" si="1"/>
        <v>1</v>
      </c>
      <c r="X33" s="119" t="s">
        <v>101</v>
      </c>
      <c r="Y33" s="51" t="s">
        <v>88</v>
      </c>
    </row>
    <row r="34" spans="1:25" ht="75.75" customHeight="1">
      <c r="A34" s="57">
        <v>2</v>
      </c>
      <c r="B34" s="154" t="s">
        <v>58</v>
      </c>
      <c r="C34" s="154"/>
      <c r="D34" s="154"/>
      <c r="E34" s="154"/>
      <c r="F34" s="154"/>
      <c r="G34" s="58"/>
      <c r="H34" s="6">
        <v>8</v>
      </c>
      <c r="I34" s="59" t="s">
        <v>80</v>
      </c>
      <c r="J34" s="155" t="s">
        <v>81</v>
      </c>
      <c r="K34" s="155"/>
      <c r="L34" s="23">
        <v>0.01</v>
      </c>
      <c r="M34" s="177" t="s">
        <v>82</v>
      </c>
      <c r="N34" s="177"/>
      <c r="O34" s="123">
        <v>0.0085</v>
      </c>
      <c r="P34" s="60">
        <f>(O34/1%)</f>
        <v>0.8500000000000001</v>
      </c>
      <c r="Q34" s="123">
        <v>0.0085</v>
      </c>
      <c r="R34" s="60">
        <f>Q34/L34</f>
        <v>0.8500000000000001</v>
      </c>
      <c r="S34" s="30">
        <v>0</v>
      </c>
      <c r="T34" s="30">
        <v>0</v>
      </c>
      <c r="U34" s="30">
        <v>0</v>
      </c>
      <c r="V34" s="100">
        <v>0</v>
      </c>
      <c r="W34" s="105">
        <v>0</v>
      </c>
      <c r="X34" s="117" t="s">
        <v>102</v>
      </c>
      <c r="Y34" s="51" t="s">
        <v>88</v>
      </c>
    </row>
    <row r="35" spans="1:25" ht="153">
      <c r="A35" s="57">
        <v>3</v>
      </c>
      <c r="B35" s="154" t="s">
        <v>59</v>
      </c>
      <c r="C35" s="154"/>
      <c r="D35" s="154"/>
      <c r="E35" s="154"/>
      <c r="F35" s="154"/>
      <c r="G35" s="58"/>
      <c r="H35" s="6">
        <v>9</v>
      </c>
      <c r="I35" s="61" t="s">
        <v>83</v>
      </c>
      <c r="J35" s="192" t="s">
        <v>87</v>
      </c>
      <c r="K35" s="192" t="s">
        <v>84</v>
      </c>
      <c r="L35" s="22">
        <v>1</v>
      </c>
      <c r="M35" s="193" t="s">
        <v>85</v>
      </c>
      <c r="N35" s="193"/>
      <c r="O35" s="124">
        <v>0.01</v>
      </c>
      <c r="P35" s="125">
        <f>(O35/1)</f>
        <v>0.01</v>
      </c>
      <c r="Q35" s="126">
        <v>0.4</v>
      </c>
      <c r="R35" s="62">
        <f t="shared" si="2"/>
        <v>0.4</v>
      </c>
      <c r="S35" s="26">
        <v>30000000</v>
      </c>
      <c r="T35" s="26">
        <f>20000000+1000000+5713867+381667</f>
        <v>27095534</v>
      </c>
      <c r="U35" s="50">
        <f t="shared" si="0"/>
        <v>0.9031844666666666</v>
      </c>
      <c r="V35" s="99">
        <v>27095534</v>
      </c>
      <c r="W35" s="106">
        <f t="shared" si="1"/>
        <v>0.9031844666666666</v>
      </c>
      <c r="X35" s="120" t="s">
        <v>103</v>
      </c>
      <c r="Y35" s="51" t="s">
        <v>88</v>
      </c>
    </row>
    <row r="36" spans="1:23" s="66" customFormat="1" ht="24.75" customHeight="1" thickBot="1">
      <c r="A36" s="158" t="s">
        <v>1</v>
      </c>
      <c r="B36" s="158"/>
      <c r="C36" s="158"/>
      <c r="D36" s="158"/>
      <c r="E36" s="158"/>
      <c r="F36" s="158"/>
      <c r="G36" s="158"/>
      <c r="H36" s="158"/>
      <c r="I36" s="158"/>
      <c r="J36" s="158"/>
      <c r="K36" s="158"/>
      <c r="L36" s="158"/>
      <c r="M36" s="158"/>
      <c r="N36" s="158"/>
      <c r="O36" s="158"/>
      <c r="P36" s="64"/>
      <c r="Q36" s="65"/>
      <c r="R36" s="65"/>
      <c r="S36" s="27">
        <f>SUM(S27:S35)</f>
        <v>150000000</v>
      </c>
      <c r="T36" s="28">
        <f>SUM(T27:T35)</f>
        <v>137399144</v>
      </c>
      <c r="U36" s="21">
        <f>T36/S36</f>
        <v>0.9159942933333334</v>
      </c>
      <c r="V36" s="103">
        <f>SUM(V27:V35)</f>
        <v>140807932</v>
      </c>
      <c r="W36" s="104">
        <f>V36/S36</f>
        <v>0.9387195466666667</v>
      </c>
    </row>
    <row r="37" spans="2:23" s="66" customFormat="1" ht="30.75" customHeight="1" thickBot="1">
      <c r="B37" s="225" t="s">
        <v>38</v>
      </c>
      <c r="C37" s="226"/>
      <c r="D37" s="67">
        <v>2</v>
      </c>
      <c r="F37" s="68" t="s">
        <v>37</v>
      </c>
      <c r="G37" s="69">
        <v>42549</v>
      </c>
      <c r="H37" s="70"/>
      <c r="I37" s="71">
        <v>43277</v>
      </c>
      <c r="J37" s="197"/>
      <c r="K37" s="197"/>
      <c r="L37" s="72"/>
      <c r="M37" s="54"/>
      <c r="N37" s="72"/>
      <c r="O37" s="63"/>
      <c r="P37" s="85">
        <f>AVERAGE(P27:P35)</f>
        <v>0.6677777777777778</v>
      </c>
      <c r="Q37" s="86"/>
      <c r="R37" s="85">
        <f>AVERAGE(R27:R35)</f>
        <v>0.7452380952380953</v>
      </c>
      <c r="S37" s="156"/>
      <c r="T37" s="157"/>
      <c r="U37" s="98"/>
      <c r="V37" s="127"/>
      <c r="W37" s="92"/>
    </row>
    <row r="38" spans="20:21" ht="12.75">
      <c r="T38" s="96"/>
      <c r="U38" s="96"/>
    </row>
    <row r="39" spans="20:22" ht="12.75">
      <c r="T39" s="96"/>
      <c r="U39" s="96"/>
      <c r="V39" s="128"/>
    </row>
    <row r="40" spans="1:24" s="45" customFormat="1" ht="21.75" customHeight="1">
      <c r="A40" s="74"/>
      <c r="B40" s="75"/>
      <c r="C40" s="146" t="s">
        <v>41</v>
      </c>
      <c r="D40" s="147"/>
      <c r="E40" s="147"/>
      <c r="F40" s="148"/>
      <c r="G40" s="150" t="s">
        <v>52</v>
      </c>
      <c r="H40" s="150"/>
      <c r="I40" s="150"/>
      <c r="J40" s="150"/>
      <c r="K40" s="76"/>
      <c r="L40" s="76"/>
      <c r="M40" s="76"/>
      <c r="N40" s="76"/>
      <c r="O40" s="76"/>
      <c r="P40" s="76"/>
      <c r="Q40" s="76"/>
      <c r="R40" s="76"/>
      <c r="S40" s="76"/>
      <c r="T40" s="77"/>
      <c r="U40" s="77"/>
      <c r="V40" s="115"/>
      <c r="W40" s="94"/>
      <c r="X40" s="76"/>
    </row>
    <row r="41" spans="1:24" s="45" customFormat="1" ht="29.25" customHeight="1">
      <c r="A41" s="224" t="s">
        <v>14</v>
      </c>
      <c r="B41" s="224"/>
      <c r="C41" s="145" t="s">
        <v>92</v>
      </c>
      <c r="D41" s="149"/>
      <c r="E41" s="149"/>
      <c r="F41" s="140"/>
      <c r="G41" s="78" t="s">
        <v>53</v>
      </c>
      <c r="H41" s="78"/>
      <c r="I41" s="145" t="str">
        <f>'[1]POA H.A.'!G24</f>
        <v>LUZ DEYANIRA GONZALEZ CASTILLO</v>
      </c>
      <c r="J41" s="140"/>
      <c r="K41" s="76"/>
      <c r="L41" s="76"/>
      <c r="M41" s="76"/>
      <c r="N41" s="76"/>
      <c r="O41" s="76"/>
      <c r="P41" s="76"/>
      <c r="Q41" s="76"/>
      <c r="R41" s="76"/>
      <c r="S41" s="76"/>
      <c r="T41" s="76"/>
      <c r="U41" s="76"/>
      <c r="V41" s="115"/>
      <c r="W41" s="95"/>
      <c r="X41" s="76"/>
    </row>
    <row r="42" spans="1:24" ht="29.25" customHeight="1">
      <c r="A42" s="147" t="s">
        <v>15</v>
      </c>
      <c r="B42" s="148"/>
      <c r="C42" s="145" t="s">
        <v>93</v>
      </c>
      <c r="D42" s="149"/>
      <c r="E42" s="149"/>
      <c r="F42" s="140"/>
      <c r="G42" s="78" t="s">
        <v>54</v>
      </c>
      <c r="H42" s="78"/>
      <c r="I42" s="145" t="str">
        <f>'[1]POA H.A.'!G25</f>
        <v>Subdirectora de Planeación y Sistemas de Información</v>
      </c>
      <c r="J42" s="140"/>
      <c r="K42" s="76"/>
      <c r="L42" s="76"/>
      <c r="M42" s="76"/>
      <c r="N42" s="76"/>
      <c r="O42" s="76"/>
      <c r="P42" s="79"/>
      <c r="Q42" s="76"/>
      <c r="R42" s="76"/>
      <c r="S42" s="76"/>
      <c r="T42" s="76"/>
      <c r="U42" s="77"/>
      <c r="V42" s="115"/>
      <c r="W42" s="95"/>
      <c r="X42" s="79"/>
    </row>
    <row r="43" spans="1:25" ht="29.25" customHeight="1">
      <c r="A43" s="224" t="s">
        <v>13</v>
      </c>
      <c r="B43" s="224"/>
      <c r="C43" s="146"/>
      <c r="D43" s="147"/>
      <c r="E43" s="147"/>
      <c r="F43" s="148"/>
      <c r="G43" s="78"/>
      <c r="H43" s="78"/>
      <c r="I43" s="145"/>
      <c r="J43" s="140"/>
      <c r="K43" s="76"/>
      <c r="L43" s="76"/>
      <c r="M43" s="76"/>
      <c r="N43" s="76"/>
      <c r="O43" s="76"/>
      <c r="P43" s="79"/>
      <c r="Q43" s="76"/>
      <c r="R43" s="76"/>
      <c r="S43" s="76"/>
      <c r="T43" s="76"/>
      <c r="U43" s="76"/>
      <c r="V43" s="116"/>
      <c r="W43" s="95"/>
      <c r="X43" s="76"/>
      <c r="Y43" s="80"/>
    </row>
    <row r="44" spans="1:24" ht="29.25" customHeight="1">
      <c r="A44" s="224" t="s">
        <v>16</v>
      </c>
      <c r="B44" s="224"/>
      <c r="C44" s="139">
        <v>43462</v>
      </c>
      <c r="D44" s="149"/>
      <c r="E44" s="149"/>
      <c r="F44" s="140"/>
      <c r="G44" s="81">
        <v>42550</v>
      </c>
      <c r="H44" s="78"/>
      <c r="I44" s="139">
        <f>C44</f>
        <v>43462</v>
      </c>
      <c r="J44" s="140"/>
      <c r="K44" s="76"/>
      <c r="L44" s="76"/>
      <c r="M44" s="76"/>
      <c r="N44" s="76"/>
      <c r="O44" s="76"/>
      <c r="P44" s="76"/>
      <c r="Q44" s="76"/>
      <c r="R44" s="76"/>
      <c r="S44" s="76"/>
      <c r="T44" s="76"/>
      <c r="U44" s="76"/>
      <c r="V44" s="116"/>
      <c r="W44" s="95"/>
      <c r="X44" s="76"/>
    </row>
    <row r="57" ht="12.75">
      <c r="M57" s="16"/>
    </row>
  </sheetData>
  <sheetProtection/>
  <mergeCells count="88">
    <mergeCell ref="C43:F43"/>
    <mergeCell ref="A41:B41"/>
    <mergeCell ref="Y24:Y26"/>
    <mergeCell ref="X24:X26"/>
    <mergeCell ref="S24:S26"/>
    <mergeCell ref="T24:T26"/>
    <mergeCell ref="U24:U26"/>
    <mergeCell ref="O25:O26"/>
    <mergeCell ref="R25:R26"/>
    <mergeCell ref="I24:I26"/>
    <mergeCell ref="J24:K26"/>
    <mergeCell ref="L24:L26"/>
    <mergeCell ref="V24:V26"/>
    <mergeCell ref="C42:F42"/>
    <mergeCell ref="U1:X1"/>
    <mergeCell ref="U2:X2"/>
    <mergeCell ref="A5:X5"/>
    <mergeCell ref="A1:C4"/>
    <mergeCell ref="D1:T2"/>
    <mergeCell ref="Q24:R24"/>
    <mergeCell ref="P25:P26"/>
    <mergeCell ref="A44:B44"/>
    <mergeCell ref="A43:B43"/>
    <mergeCell ref="B37:C37"/>
    <mergeCell ref="A42:B42"/>
    <mergeCell ref="C44:F44"/>
    <mergeCell ref="A27:A33"/>
    <mergeCell ref="M31:N31"/>
    <mergeCell ref="M32:N32"/>
    <mergeCell ref="J37:K37"/>
    <mergeCell ref="O23:P23"/>
    <mergeCell ref="S11:S13"/>
    <mergeCell ref="A11:C11"/>
    <mergeCell ref="M24:N26"/>
    <mergeCell ref="O24:P24"/>
    <mergeCell ref="A18:C20"/>
    <mergeCell ref="O14:X14"/>
    <mergeCell ref="A15:C17"/>
    <mergeCell ref="A12:C14"/>
    <mergeCell ref="W24:W26"/>
    <mergeCell ref="U3:W3"/>
    <mergeCell ref="U4:W4"/>
    <mergeCell ref="D3:T4"/>
    <mergeCell ref="D11:I11"/>
    <mergeCell ref="O11:R11"/>
    <mergeCell ref="T11:T13"/>
    <mergeCell ref="M11:N13"/>
    <mergeCell ref="D12:I14"/>
    <mergeCell ref="D21:I23"/>
    <mergeCell ref="A21:C23"/>
    <mergeCell ref="J35:K35"/>
    <mergeCell ref="M27:N27"/>
    <mergeCell ref="M35:N35"/>
    <mergeCell ref="B27:F33"/>
    <mergeCell ref="A24:A26"/>
    <mergeCell ref="B35:F35"/>
    <mergeCell ref="J27:K27"/>
    <mergeCell ref="B24:F26"/>
    <mergeCell ref="J32:K32"/>
    <mergeCell ref="S37:T37"/>
    <mergeCell ref="A36:O36"/>
    <mergeCell ref="D15:I17"/>
    <mergeCell ref="D18:I20"/>
    <mergeCell ref="M34:N34"/>
    <mergeCell ref="Q27:Q29"/>
    <mergeCell ref="L27:L29"/>
    <mergeCell ref="Q25:Q26"/>
    <mergeCell ref="Q23:R23"/>
    <mergeCell ref="I43:J43"/>
    <mergeCell ref="C40:F40"/>
    <mergeCell ref="C41:F41"/>
    <mergeCell ref="G40:J40"/>
    <mergeCell ref="J33:K33"/>
    <mergeCell ref="J29:K29"/>
    <mergeCell ref="J30:K30"/>
    <mergeCell ref="I41:J41"/>
    <mergeCell ref="B34:F34"/>
    <mergeCell ref="J34:K34"/>
    <mergeCell ref="H24:H26"/>
    <mergeCell ref="R27:R29"/>
    <mergeCell ref="M28:N28"/>
    <mergeCell ref="M29:N29"/>
    <mergeCell ref="M30:N30"/>
    <mergeCell ref="I44:J44"/>
    <mergeCell ref="J28:K28"/>
    <mergeCell ref="M33:N33"/>
    <mergeCell ref="J31:K31"/>
    <mergeCell ref="I42:J42"/>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HDIAZ</dc:creator>
  <cp:keywords/>
  <dc:description/>
  <cp:lastModifiedBy>Celia Velasquez</cp:lastModifiedBy>
  <cp:lastPrinted>2016-03-31T20:03:43Z</cp:lastPrinted>
  <dcterms:created xsi:type="dcterms:W3CDTF">2009-04-01T16:45:05Z</dcterms:created>
  <dcterms:modified xsi:type="dcterms:W3CDTF">2019-02-11T17:08:22Z</dcterms:modified>
  <cp:category/>
  <cp:version/>
  <cp:contentType/>
  <cp:contentStatus/>
</cp:coreProperties>
</file>