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9570" activeTab="0"/>
  </bookViews>
  <sheets>
    <sheet name="POA-1" sheetId="1" r:id="rId1"/>
  </sheets>
  <externalReferences>
    <externalReference r:id="rId4"/>
    <externalReference r:id="rId5"/>
    <externalReference r:id="rId6"/>
    <externalReference r:id="rId7"/>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<sst xmlns="http://schemas.openxmlformats.org/spreadsheetml/2006/main" count="126" uniqueCount="106">
  <si>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</si>
  <si>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</si>
  <si>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</si>
  <si>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</si>
  <si>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</si>
  <si>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</si>
  <si>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</si>
  <si>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</si>
  <si>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</si>
  <si>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</si>
  <si>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</si>
  <si>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</si>
  <si>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</si>
  <si>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</si>
  <si>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</si>
  <si>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</si>
  <si>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</si>
  <si>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</si>
  <si>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</si>
  <si>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</si>
  <si>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</si>
  <si>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</si>
  <si>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</si>
  <si>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</si>
  <si>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</si>
  <si>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</si>
  <si>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</si>
  <si>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</si>
  <si>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</si>
  <si>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</si>
  <si>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</si>
  <si>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</si>
  <si>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</si>
  <si>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</si>
  <si>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</si>
  <si>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</si>
  <si>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</si>
  <si>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</si>
  <si>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</si>
  <si>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</si>
  <si>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</si>
  <si>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</si>
  <si>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</si>
  <si>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</si>
  <si>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</si>
  <si>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</si>
  <si>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</si>
  <si>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</si>
  <si>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</si>
  <si>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</si>
  <si>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SUBPROGRAMA PLAN DE ACCIÓN:</t>
  </si>
  <si>
    <t xml:space="preserve">PROYECTO </t>
  </si>
  <si>
    <t>APROBÓ</t>
  </si>
  <si>
    <t>LUZ DEYANIRA GONZALEZ CASTILLO</t>
  </si>
  <si>
    <t>Subdirectora de Planeación y Sistemas de Información</t>
  </si>
  <si>
    <t>X</t>
  </si>
  <si>
    <r>
      <rPr>
        <b/>
        <sz val="10"/>
        <rFont val="Arial"/>
        <family val="2"/>
      </rPr>
      <t>FUENTE DE VERIFICACION DE EVIDENCIAS REPORTADAS</t>
    </r>
    <r>
      <rPr>
        <sz val="10"/>
        <rFont val="Arial"/>
        <family val="0"/>
      </rPr>
      <t xml:space="preserve"> 
(Señalar ruta magnetica o fisica de acceso a la evidencia)</t>
    </r>
  </si>
  <si>
    <t>Formular un plan de manejo de una RNSC</t>
  </si>
  <si>
    <t>Administrar y Fortalecer la Red Física del SIRAP CORPOBOYACA</t>
  </si>
  <si>
    <t>Inscripción de áreas protegidas en el RUNAP</t>
  </si>
  <si>
    <t>Administrar y Fortalecer la Red de Actores del SIRAP CORPOBOYACÁ</t>
  </si>
  <si>
    <t>JUNIO</t>
  </si>
  <si>
    <t>NOVIEMBRE</t>
  </si>
  <si>
    <t>Versión 0</t>
  </si>
  <si>
    <t>Realizar acciones que permitan el desarrollo del proyecto GEF SINAP y/o proyectos de investigación del programa BIO</t>
  </si>
  <si>
    <t>Realizar acciones de fortalecimiento del SIRAP y los ecosistemas estratégicos (páramos y/o humedales)</t>
  </si>
  <si>
    <t>Realizar el proceso de vinculación de las éntidades privadas, al Proyecto Plan Padrino</t>
  </si>
  <si>
    <t>Realizar acciones para el posicionamiento y divulgación del SIRAP-CORPOBOYACA</t>
  </si>
  <si>
    <t>Declarar u homologar un área protegida en jurisdicción de Corpoboyacá</t>
  </si>
  <si>
    <t>Avanzar en el estudio de tenencia de dos área protegidas</t>
  </si>
  <si>
    <t>100% de ejecución, acciones que permitan el desarrollo del proyecto GEF SINAP y/o proyectos de investigación del programa BIO</t>
  </si>
  <si>
    <t>100% de ejecución de las acciones de fortalecimiento del SIRAP y los ecosistemas estratégicos (páramos y/o humedales)</t>
  </si>
  <si>
    <t>Un plan de Manejo Formulado</t>
  </si>
  <si>
    <t>Número de acciones ejecutadas/No de acciones programadas</t>
  </si>
  <si>
    <t>Número de acciones de fortalecimiento del SIRAP y los ecosistemas estratégicosejecutadas /No  de acciones programadas</t>
  </si>
  <si>
    <t>Número Planes formulados/No de Planes programados a formular</t>
  </si>
  <si>
    <t>Una Entidad vinculada al Plan Padrino</t>
  </si>
  <si>
    <t>Número de entidades vinculadas al Proyecto Plan Padrino/No. De entidades programadas</t>
  </si>
  <si>
    <t>100% de ejecución, en las acciones priroizadas</t>
  </si>
  <si>
    <t>Número de acciones realizadas para el posicionamiento y divulgación del SIRAP</t>
  </si>
  <si>
    <t>Un área declarada u homologada</t>
  </si>
  <si>
    <t>No. Áreas declaradas u homologadas/No. De areas programadas a homologar</t>
  </si>
  <si>
    <t>0,67% de avace en el estudio de tenencia de dos areas protegidas</t>
  </si>
  <si>
    <t>%de avance en los estudios de tenencia de dos areas protegidas/% de avance programado</t>
  </si>
  <si>
    <t>Inscribir un área protegidas decarada u homologada</t>
  </si>
  <si>
    <t>1 área protegida inscrita</t>
  </si>
  <si>
    <t>% de la superficie de áreas protegidas regionales declaradas homologadas o recategorizadas, inscritas en el RUNAP/% de superficie programadas</t>
  </si>
  <si>
    <t>Realizar el septimo encuentro del CORAP</t>
  </si>
  <si>
    <t>Un encuentro del CORAP programado y desarrollado</t>
  </si>
  <si>
    <t>No. De encuentros del CORAP realizados/No de encuentros programados</t>
  </si>
  <si>
    <t>0</t>
  </si>
  <si>
    <t>Un encuentro del CORAP programado y desarrollado con intercambio de experiencias</t>
  </si>
  <si>
    <t>AREASPROTEGIDAS:\PLANIFICACION_ BIODIVERSIDAD\140-61 ESTRU_ECO_PRINCIPAL\140-6101\2018</t>
  </si>
  <si>
    <t>0,4</t>
  </si>
  <si>
    <t>MAYO</t>
  </si>
  <si>
    <t>En el marco de los compromisos con el GEF-SINAP Se solicitará realizar una modificación a esta actividad donde se avanzará en la elaboración de la cartilla nacional de planes de manejo de Áreas Privadas y el intercambio de experiencias sobre el manejo de las RNSC y acciones de fortalecimiento.</t>
  </si>
  <si>
    <t>Se adelanta la revisión para culminar con el proceso de homologación del Distrito de Manejo Integrado y Área de Recreación Lago Sochagota y la Cuenca que lo alimenta estableciendo la rectificación de linderos y objetivos de conservación del área protegidas para proceder al Registro ante el RUNAP</t>
  </si>
  <si>
    <t>Se continua con la elaboración y con la revisión de la información la la cartografia de las áreas protegidas para la elaboración de las bases de datos y la consolidación los predios teniendo en cuenta la información con la que cuenta la Corporación en el SIistema de Información Amnbiental Terrritorial.</t>
  </si>
  <si>
    <t>Se adelanta la elaboración y revisión del convenio de cooperación entre WWF y Corpoboyacá para avanzar en el apoyo de las áreas protegidas regionales en el marco de proyecto GEF- SINAP que busca la consolidación del Sistema Nacional de Áreas Protegidas.
EL 30 de mayo se realizó reunión técnica directiva entre WWF y Corpoboyaca para realizar el empalme de la dirección del Subsistema Andes Nororientales entre PNN y el Director de la Corporación y se definieron las acciones para el fortalecimiento de esta región y el cumplimiento de las metas del proyecto GEF-SINAP.
Se tiene lista la minuta para revisión final de WWF para proceder a su firma y se envio los formatos de sopoetes financieros de contrapartida de Corpoboyaca desde Octubre de 2015.</t>
  </si>
  <si>
    <t xml:space="preserve">16 de Mayo se realizó reunión técnica entre Corpoboyaca y la alcaldía de Tunja para avanzar en el proceso de delimitación de los humedales urbanos priorizados de la Ciudad, presentando los resultados y la visión de manejo.
El  22 de Mayo se realizó la Socialización en sesión ordinaria del Consejo Municipal de Aquitania para capacitar a la comunidad y resolver preguntas del proceso de delimitación del complejo de páramo Tota Bijagual Mamapacha y la Visión de la Corporación para su manejo.
Se realizó el 13 de junio reunión para avanzar en el tema de humedales de Tunja con el equipo técnico.
Se realizo participación en FIMA para el proceso de socialización para delimitación de páramos y su proceso de gobernanza.
Se realizó apoyo técnico al equipo de POT para identificación de los humedales de Nobsa. 
</t>
  </si>
  <si>
    <t>Consolidación de los componentes programaticos de los planes de manejo de las áreas protegicas para el portafolio de servicios dirigidas a las empresas para el programa plan padrino. Se adelanta la propuesta de vinculación al plan padrino para la pagina web del SIRAP, se socializa la actualización del estatuto tributario con equipo de áreas protegidas.</t>
  </si>
  <si>
    <t xml:space="preserve">Se elaboró la información de los folletos divulgativos para el SIRAP Corpoboyaca y los ecosistemas de páramo, los cuales fueron enviados a la oficina de comunicaciones para su diseño y posterior impresión. Además, se avanza en la recopilación de toda la información para la cartillla del SIRAP-Corpoboyaca.
Se adelanta toda la información sobre los ecosistemas de páramo y de áreas protegidas para la elaboración de la cartilla ilustrada como estrategia de divulgación para los actores sociales.
Se Revisó el diseño del pendon del CORAP como estrategia divulgativa para la vinculación de las comunidades en el manejo de las áreas protegidas. 
Se adelantó la elaboración del texto tecnico para las cartillas de páramos y áreas protegidas.
Se solicitaroin las cotizaciones para el convenio del fondo mixto de cultura.
Se definioi el preupuesto y el material POP para la vigencia 2018.
</t>
  </si>
  <si>
    <t>Se adelanta el proceso de revisión del Documento técnico para la declaratoria de los bosque secos del chicamocha por parte dek equipo supervisor.</t>
  </si>
  <si>
    <t>Se revisaron los compromisos del 6 encuentro del comité viegencia 2017. y se definio el cronograma de contratación para realizar el septimo encuentro del CORAP.
Se adelanta la revisión para los requisitos de apoyo logistico para el 7 encuentro del CORAP.
Se solicito la cotizacion de los elementos de logistica necesarios para realizar el evento. 
Se adelanta la solicitud de cotizaciones para avanzar en la contratacion del apoyo logistico para el 7 encuentro del CORAP y los estudios previos..</t>
  </si>
  <si>
    <t>LYDA CATHERINE DUARTE RODRIGUEZ</t>
  </si>
  <si>
    <t>Profesionales SIRAP</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</si>
</sst>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_);\(0\)"/>
    <numFmt numFmtId="192" formatCode="0.0%"/>
    <numFmt numFmtId="193" formatCode="[$-240A]hh:mm:ss\ AM/PM"/>
    <numFmt numFmtId="194" formatCode="0.000%"/>
    <numFmt numFmtId="195" formatCode="0.0000%"/>
    <numFmt numFmtId="196" formatCode="0.0"/>
    <numFmt numFmtId="197" formatCode="_(* #,##0.0_);_(* \(#,##0.0\);_(* &quot;-&quot;??_);_(@_)"/>
    <numFmt numFmtId="198" formatCode="_(* #,##0.000_);_(* \(#,##0.000\);_(* &quot;-&quot;??_);_(@_)"/>
    <numFmt numFmtId="199" formatCode="_(* #,##0.0000_);_(* \(#,##0.0000\);_(* &quot;-&quot;??_);_(@_)"/>
    <numFmt numFmtId="200" formatCode="_(* #,##0.00000_);_(* \(#,##0.00000\);_(*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quot;$&quot;\ #,##0"/>
    <numFmt numFmtId="206" formatCode="&quot;$&quot;\ #,##0.00"/>
    <numFmt numFmtId="207" formatCode="&quot;$&quot;\ #,##0.0"/>
    <numFmt numFmtId="208" formatCode="[$-240A]dddd\,\ d\ &quot;de&quot;\ mmmm\ &quot;de&quot;\ yyyy"/>
  </numFmts>
  <fonts count="3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sz val="11"/>
      <name val="Calibri"/>
      <family val="2"/>
    </font>
    <font>
      <b/>
      <sz val="10"/>
      <color indexed="8"/>
      <name val="Arial"/>
      <family val="2"/>
    </font>
    <font>
      <sz val="10"/>
      <color indexed="10"/>
      <name val="Arial"/>
      <family val="2"/>
    </font>
    <font>
      <sz val="10"/>
      <color indexed="8"/>
      <name val="Arial"/>
      <family val="2"/>
    </font>
    <font>
      <sz val="10"/>
      <color theme="1"/>
      <name val="Arial"/>
      <family val="2"/>
    </font>
    <font>
      <sz val="10"/>
      <color rgb="FFFF0000"/>
      <name val="Arial"/>
      <family val="2"/>
    </font>
    <font>
      <b/>
      <sz val="10"/>
      <color theme="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color indexed="63"/>
      </right>
      <top/>
      <bottom style="medium"/>
    </border>
    <border>
      <left style="thin"/>
      <right style="thin"/>
      <top/>
      <bottom style="medium"/>
    </border>
    <border>
      <left style="thin"/>
      <right style="thin"/>
      <top/>
      <bottom style="thin"/>
    </border>
    <border>
      <left style="medium"/>
      <right style="medium"/>
      <top style="medium"/>
      <bottom style="medium"/>
    </border>
    <border>
      <left/>
      <right/>
      <top/>
      <bottom style="medium"/>
    </border>
    <border>
      <left style="thin"/>
      <right style="thin"/>
      <top style="medium"/>
      <bottom style="thin"/>
    </border>
    <border>
      <left/>
      <right style="thin"/>
      <top style="thin"/>
      <bottom/>
    </border>
    <border>
      <left/>
      <right style="thin"/>
      <top/>
      <bottom/>
    </border>
    <border>
      <left style="medium"/>
      <right style="thin"/>
      <top>
        <color indexed="63"/>
      </top>
      <bottom style="medium"/>
    </border>
    <border>
      <left/>
      <right style="thin"/>
      <top/>
      <bottom style="medium"/>
    </border>
    <border>
      <left/>
      <right style="thin"/>
      <top style="thin"/>
      <bottom style="thin"/>
    </border>
    <border>
      <left/>
      <right/>
      <top style="thin"/>
      <bottom style="thin"/>
    </border>
    <border>
      <left style="thin"/>
      <right style="thin"/>
      <top/>
      <botto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style="medium"/>
      <bottom style="thin"/>
    </border>
    <border>
      <left/>
      <right/>
      <top style="medium"/>
      <bottom style="thin"/>
    </border>
    <border>
      <left style="medium"/>
      <right/>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20">
    <xf numFmtId="0" fontId="0" fillId="0" borderId="0" xfId="0" applyAlignment="1">
      <alignment/>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9" fontId="20" fillId="0" borderId="0" xfId="61"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1"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9" fontId="0" fillId="0" borderId="0" xfId="6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3" fontId="0" fillId="0" borderId="0" xfId="0" applyNumberFormat="1" applyFont="1" applyFill="1" applyBorder="1" applyAlignment="1">
      <alignment horizontal="justify" vertical="center" wrapText="1"/>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9" fontId="0" fillId="0" borderId="13" xfId="62"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187" fontId="0" fillId="0" borderId="11" xfId="59"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87" fontId="0" fillId="0" borderId="10" xfId="62" applyNumberFormat="1" applyFont="1" applyFill="1" applyBorder="1" applyAlignment="1">
      <alignment horizontal="center" vertical="center" wrapText="1"/>
    </xf>
    <xf numFmtId="187" fontId="19" fillId="0" borderId="14" xfId="0" applyNumberFormat="1" applyFont="1" applyFill="1" applyBorder="1" applyAlignment="1" applyProtection="1">
      <alignment horizontal="center" vertical="center" wrapText="1"/>
      <protection/>
    </xf>
    <xf numFmtId="187" fontId="19" fillId="0" borderId="14" xfId="62" applyNumberFormat="1" applyFont="1" applyFill="1" applyBorder="1" applyAlignment="1" applyProtection="1">
      <alignment horizontal="center" vertical="center" wrapText="1"/>
      <protection/>
    </xf>
    <xf numFmtId="170" fontId="28" fillId="0" borderId="0" xfId="0" applyNumberFormat="1" applyFont="1" applyFill="1" applyBorder="1" applyAlignment="1">
      <alignment horizontal="center" vertical="center" wrapText="1"/>
    </xf>
    <xf numFmtId="170" fontId="28" fillId="0" borderId="10" xfId="0" applyNumberFormat="1" applyFont="1" applyFill="1" applyBorder="1" applyAlignment="1">
      <alignment horizontal="center" vertical="center" wrapText="1"/>
    </xf>
    <xf numFmtId="198" fontId="0" fillId="0" borderId="11" xfId="59" applyNumberFormat="1" applyFont="1" applyFill="1" applyBorder="1" applyAlignment="1">
      <alignment horizontal="center" vertical="center" wrapText="1"/>
    </xf>
    <xf numFmtId="198" fontId="0" fillId="0" borderId="10" xfId="59" applyNumberFormat="1" applyFont="1" applyFill="1" applyBorder="1" applyAlignment="1">
      <alignment horizontal="center" vertical="center" wrapText="1"/>
    </xf>
    <xf numFmtId="187" fontId="0" fillId="0" borderId="11" xfId="62" applyNumberFormat="1" applyFont="1" applyFill="1" applyBorder="1" applyAlignment="1">
      <alignment horizontal="center" vertical="center" wrapText="1"/>
    </xf>
    <xf numFmtId="187" fontId="19" fillId="0" borderId="15" xfId="62" applyNumberFormat="1" applyFont="1" applyFill="1" applyBorder="1" applyAlignment="1" applyProtection="1">
      <alignment horizontal="center" vertical="center" wrapText="1"/>
      <protection/>
    </xf>
    <xf numFmtId="187" fontId="0" fillId="0" borderId="10" xfId="59" applyNumberFormat="1" applyFont="1" applyFill="1" applyBorder="1" applyAlignment="1">
      <alignment horizontal="center" vertical="center" wrapText="1"/>
    </xf>
    <xf numFmtId="2" fontId="0" fillId="0" borderId="16" xfId="61" applyNumberFormat="1"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0" xfId="0" applyFill="1" applyAlignment="1" applyProtection="1">
      <alignment vertical="center"/>
      <protection locked="0"/>
    </xf>
    <xf numFmtId="0" fontId="22" fillId="0" borderId="0" xfId="0"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2" fillId="0" borderId="0" xfId="0" applyFont="1" applyFill="1" applyBorder="1" applyAlignment="1" applyProtection="1">
      <alignment horizontal="center" vertical="center"/>
      <protection/>
    </xf>
    <xf numFmtId="0" fontId="0" fillId="0" borderId="17" xfId="0" applyFill="1" applyBorder="1" applyAlignment="1" applyProtection="1">
      <alignment vertical="center"/>
      <protection/>
    </xf>
    <xf numFmtId="0" fontId="20" fillId="0" borderId="17"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49" fontId="20" fillId="0" borderId="0" xfId="61" applyNumberFormat="1"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9" fillId="0" borderId="18"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49" fontId="19" fillId="0" borderId="10" xfId="61"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3" fontId="19"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vertical="center" wrapText="1"/>
      <protection/>
    </xf>
    <xf numFmtId="0" fontId="0" fillId="0" borderId="19" xfId="0" applyFont="1" applyFill="1" applyBorder="1" applyAlignment="1">
      <alignment vertical="center" wrapText="1"/>
    </xf>
    <xf numFmtId="0" fontId="19" fillId="0" borderId="10" xfId="0" applyFont="1" applyFill="1" applyBorder="1" applyAlignment="1" applyProtection="1">
      <alignment horizontal="justify" vertical="center" wrapText="1"/>
      <protection/>
    </xf>
    <xf numFmtId="9" fontId="0" fillId="0" borderId="10" xfId="68" applyFont="1" applyFill="1" applyBorder="1" applyAlignment="1" applyProtection="1">
      <alignment horizontal="center" vertical="center" wrapText="1"/>
      <protection locked="0"/>
    </xf>
    <xf numFmtId="9" fontId="0" fillId="0" borderId="10" xfId="61" applyNumberFormat="1" applyFont="1" applyFill="1" applyBorder="1" applyAlignment="1" applyProtection="1">
      <alignment horizontal="center" vertical="center" wrapText="1"/>
      <protection/>
    </xf>
    <xf numFmtId="49" fontId="0" fillId="0" borderId="10" xfId="61" applyNumberFormat="1" applyFont="1" applyFill="1" applyBorder="1" applyAlignment="1" applyProtection="1">
      <alignment horizontal="justify" vertical="center" wrapText="1"/>
      <protection locked="0"/>
    </xf>
    <xf numFmtId="187" fontId="0" fillId="0" borderId="10" xfId="0" applyNumberFormat="1" applyFont="1" applyFill="1" applyBorder="1" applyAlignment="1" applyProtection="1">
      <alignment vertical="center" wrapText="1"/>
      <protection locked="0"/>
    </xf>
    <xf numFmtId="0" fontId="0" fillId="0" borderId="20" xfId="0" applyFont="1" applyFill="1" applyBorder="1" applyAlignment="1">
      <alignment vertical="center" wrapText="1"/>
    </xf>
    <xf numFmtId="49" fontId="0" fillId="0" borderId="10" xfId="61" applyNumberFormat="1" applyFont="1" applyFill="1" applyBorder="1" applyAlignment="1" applyProtection="1">
      <alignment horizontal="justify" vertical="top" wrapText="1"/>
      <protection locked="0"/>
    </xf>
    <xf numFmtId="49" fontId="0" fillId="0" borderId="10" xfId="61" applyNumberFormat="1" applyFont="1" applyFill="1" applyBorder="1" applyAlignment="1" applyProtection="1">
      <alignment horizontal="center" vertical="center" wrapText="1"/>
      <protection locked="0"/>
    </xf>
    <xf numFmtId="2" fontId="0" fillId="0" borderId="10" xfId="69" applyNumberFormat="1" applyFont="1" applyFill="1" applyBorder="1" applyAlignment="1" applyProtection="1">
      <alignment horizontal="center" vertical="center" wrapText="1"/>
      <protection locked="0"/>
    </xf>
    <xf numFmtId="2" fontId="0" fillId="0" borderId="10" xfId="61" applyNumberFormat="1" applyFont="1" applyFill="1" applyBorder="1" applyAlignment="1" applyProtection="1">
      <alignment horizontal="center" vertical="center" wrapText="1"/>
      <protection locked="0"/>
    </xf>
    <xf numFmtId="0" fontId="19" fillId="0" borderId="11" xfId="0" applyFont="1" applyFill="1" applyBorder="1" applyAlignment="1" applyProtection="1">
      <alignment horizontal="justify" vertical="center" wrapText="1"/>
      <protection/>
    </xf>
    <xf numFmtId="14" fontId="0" fillId="0" borderId="11" xfId="0" applyNumberFormat="1" applyFont="1" applyFill="1" applyBorder="1" applyAlignment="1" applyProtection="1">
      <alignment horizontal="justify" vertical="center" wrapText="1"/>
      <protection/>
    </xf>
    <xf numFmtId="2" fontId="0" fillId="0" borderId="11" xfId="68" applyNumberFormat="1" applyFont="1" applyFill="1" applyBorder="1" applyAlignment="1" applyProtection="1">
      <alignment horizontal="center" vertical="center" wrapText="1"/>
      <protection locked="0"/>
    </xf>
    <xf numFmtId="9" fontId="0" fillId="0" borderId="11" xfId="61" applyNumberFormat="1" applyFont="1" applyFill="1" applyBorder="1" applyAlignment="1" applyProtection="1">
      <alignment horizontal="center" vertical="center" wrapText="1"/>
      <protection/>
    </xf>
    <xf numFmtId="49" fontId="0" fillId="0" borderId="11" xfId="61" applyNumberFormat="1" applyFont="1" applyFill="1" applyBorder="1" applyAlignment="1" applyProtection="1">
      <alignment horizontal="justify" vertical="center" wrapText="1"/>
      <protection locked="0"/>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vertical="center" wrapText="1"/>
    </xf>
    <xf numFmtId="14" fontId="0" fillId="0" borderId="10" xfId="0" applyNumberFormat="1" applyFont="1" applyFill="1" applyBorder="1" applyAlignment="1" applyProtection="1">
      <alignment horizontal="justify" vertical="center" wrapText="1"/>
      <protection/>
    </xf>
    <xf numFmtId="9" fontId="0" fillId="0" borderId="10" xfId="61" applyNumberFormat="1" applyFont="1" applyFill="1" applyBorder="1" applyAlignment="1" applyProtection="1">
      <alignment horizontal="center" vertical="center" wrapText="1"/>
      <protection locked="0"/>
    </xf>
    <xf numFmtId="9" fontId="0" fillId="0" borderId="10" xfId="68"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vertical="center" wrapText="1"/>
      <protection/>
    </xf>
    <xf numFmtId="2" fontId="0" fillId="0" borderId="10" xfId="68" applyNumberFormat="1" applyFont="1" applyFill="1" applyBorder="1" applyAlignment="1" applyProtection="1">
      <alignment horizontal="center" vertical="center" wrapText="1"/>
      <protection locked="0"/>
    </xf>
    <xf numFmtId="192" fontId="0" fillId="0" borderId="10" xfId="68" applyNumberFormat="1" applyFont="1" applyFill="1" applyBorder="1" applyAlignment="1" applyProtection="1">
      <alignment vertical="center" wrapText="1"/>
      <protection locked="0"/>
    </xf>
    <xf numFmtId="0" fontId="19" fillId="0" borderId="0" xfId="0" applyFont="1" applyFill="1" applyBorder="1" applyAlignment="1" applyProtection="1">
      <alignment horizontal="right" vertical="center"/>
      <protection/>
    </xf>
    <xf numFmtId="0" fontId="19" fillId="0" borderId="21" xfId="0" applyFont="1" applyFill="1" applyBorder="1" applyAlignment="1" applyProtection="1">
      <alignment horizontal="center" vertical="center"/>
      <protection/>
    </xf>
    <xf numFmtId="0" fontId="19" fillId="0" borderId="22" xfId="0" applyFont="1" applyFill="1" applyBorder="1" applyAlignment="1" applyProtection="1">
      <alignment horizontal="center" vertical="center"/>
      <protection/>
    </xf>
    <xf numFmtId="10" fontId="19" fillId="0" borderId="15" xfId="68"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23" xfId="0" applyFill="1" applyBorder="1" applyAlignment="1" applyProtection="1">
      <alignment horizontal="center" vertical="center"/>
      <protection/>
    </xf>
    <xf numFmtId="0" fontId="0" fillId="0" borderId="10" xfId="0" applyFill="1" applyBorder="1" applyAlignment="1" applyProtection="1">
      <alignment horizontal="justify" vertical="center"/>
      <protection/>
    </xf>
    <xf numFmtId="14" fontId="0" fillId="0" borderId="12" xfId="0" applyNumberFormat="1" applyFont="1" applyFill="1" applyBorder="1" applyAlignment="1" applyProtection="1">
      <alignment vertical="top" wrapText="1"/>
      <protection/>
    </xf>
    <xf numFmtId="14" fontId="0" fillId="0" borderId="24" xfId="0" applyNumberFormat="1" applyFont="1" applyFill="1" applyBorder="1" applyAlignment="1" applyProtection="1">
      <alignment vertical="top" wrapText="1"/>
      <protection/>
    </xf>
    <xf numFmtId="14" fontId="0" fillId="0" borderId="10"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vertical="top" wrapText="1"/>
      <protection/>
    </xf>
    <xf numFmtId="170" fontId="0" fillId="0" borderId="0" xfId="0" applyNumberFormat="1" applyFill="1" applyAlignment="1" applyProtection="1">
      <alignment vertical="center"/>
      <protection/>
    </xf>
    <xf numFmtId="49" fontId="0" fillId="0" borderId="0" xfId="61" applyNumberFormat="1" applyFont="1" applyFill="1" applyAlignment="1" applyProtection="1">
      <alignment vertical="center"/>
      <protection locked="0"/>
    </xf>
    <xf numFmtId="3" fontId="0" fillId="0" borderId="0" xfId="0" applyNumberFormat="1" applyFill="1" applyAlignment="1" applyProtection="1">
      <alignment vertical="center"/>
      <protection locked="0"/>
    </xf>
    <xf numFmtId="0" fontId="0" fillId="0" borderId="0" xfId="0"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0" fontId="21" fillId="0" borderId="10" xfId="0" applyFont="1" applyFill="1" applyBorder="1" applyAlignment="1">
      <alignment vertical="center"/>
    </xf>
    <xf numFmtId="9" fontId="21" fillId="0" borderId="0" xfId="68" applyFont="1" applyFill="1" applyBorder="1" applyAlignment="1" applyProtection="1">
      <alignment vertical="center"/>
      <protection locked="0"/>
    </xf>
    <xf numFmtId="9" fontId="0" fillId="0" borderId="0" xfId="68" applyFont="1" applyFill="1" applyAlignment="1" applyProtection="1">
      <alignment vertical="center"/>
      <protection locked="0"/>
    </xf>
    <xf numFmtId="14" fontId="21" fillId="0" borderId="10" xfId="0" applyNumberFormat="1" applyFont="1" applyFill="1" applyBorder="1" applyAlignment="1">
      <alignment vertical="center"/>
    </xf>
    <xf numFmtId="49" fontId="0" fillId="0" borderId="10" xfId="61" applyNumberFormat="1" applyFont="1" applyFill="1" applyBorder="1" applyAlignment="1" applyProtection="1">
      <alignment vertical="center"/>
      <protection locked="0"/>
    </xf>
    <xf numFmtId="9" fontId="0" fillId="0" borderId="11" xfId="68" applyFont="1" applyFill="1" applyBorder="1" applyAlignment="1" applyProtection="1">
      <alignment horizontal="center" vertical="center" wrapText="1"/>
      <protection locked="0"/>
    </xf>
    <xf numFmtId="192" fontId="0" fillId="0" borderId="10" xfId="61" applyNumberFormat="1" applyFont="1" applyFill="1" applyBorder="1" applyAlignment="1" applyProtection="1">
      <alignment horizontal="center" vertical="center" wrapText="1"/>
      <protection locked="0"/>
    </xf>
    <xf numFmtId="10" fontId="0" fillId="0" borderId="10" xfId="68" applyNumberFormat="1" applyFont="1" applyFill="1" applyBorder="1" applyAlignment="1" applyProtection="1">
      <alignment horizontal="center" vertical="center" wrapText="1"/>
      <protection locked="0"/>
    </xf>
    <xf numFmtId="49" fontId="0" fillId="0" borderId="10" xfId="61" applyNumberFormat="1" applyFont="1" applyFill="1" applyBorder="1" applyAlignment="1" applyProtection="1">
      <alignment horizontal="justify" wrapText="1"/>
      <protection locked="0"/>
    </xf>
    <xf numFmtId="9" fontId="0" fillId="0" borderId="11" xfId="68" applyFont="1" applyFill="1" applyBorder="1" applyAlignment="1" applyProtection="1">
      <alignment horizontal="center" vertical="center" wrapText="1"/>
      <protection locked="0"/>
    </xf>
    <xf numFmtId="9" fontId="0" fillId="0" borderId="25" xfId="68" applyFont="1" applyFill="1" applyBorder="1" applyAlignment="1" applyProtection="1">
      <alignment horizontal="center" vertical="center" wrapText="1"/>
      <protection locked="0"/>
    </xf>
    <xf numFmtId="9" fontId="0" fillId="0" borderId="15" xfId="68" applyFont="1" applyFill="1" applyBorder="1" applyAlignment="1" applyProtection="1">
      <alignment horizontal="center" vertical="center" wrapText="1"/>
      <protection locked="0"/>
    </xf>
    <xf numFmtId="3" fontId="0" fillId="0" borderId="12"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3" fontId="0" fillId="0" borderId="12" xfId="0" applyNumberFormat="1" applyFont="1" applyFill="1" applyBorder="1" applyAlignment="1" applyProtection="1">
      <alignment horizontal="justify" vertical="center" wrapText="1"/>
      <protection/>
    </xf>
    <xf numFmtId="3" fontId="0" fillId="0" borderId="23" xfId="0" applyNumberFormat="1" applyFont="1" applyFill="1" applyBorder="1" applyAlignment="1" applyProtection="1">
      <alignment horizontal="justify" vertical="center" wrapText="1"/>
      <protection/>
    </xf>
    <xf numFmtId="14" fontId="21" fillId="0" borderId="12" xfId="0" applyNumberFormat="1" applyFont="1" applyFill="1" applyBorder="1" applyAlignment="1">
      <alignment horizontal="center" vertical="center"/>
    </xf>
    <xf numFmtId="0" fontId="21" fillId="0" borderId="23" xfId="0" applyFont="1" applyFill="1" applyBorder="1" applyAlignment="1">
      <alignment horizontal="center" vertical="center"/>
    </xf>
    <xf numFmtId="0" fontId="0" fillId="0" borderId="12" xfId="68" applyNumberFormat="1" applyFont="1" applyFill="1" applyBorder="1" applyAlignment="1" applyProtection="1">
      <alignment horizontal="center" vertical="center" wrapText="1"/>
      <protection/>
    </xf>
    <xf numFmtId="0" fontId="0" fillId="0" borderId="23" xfId="68" applyNumberFormat="1" applyFont="1" applyFill="1" applyBorder="1" applyAlignment="1" applyProtection="1">
      <alignment horizontal="center" vertical="center" wrapText="1"/>
      <protection/>
    </xf>
    <xf numFmtId="0" fontId="32" fillId="0" borderId="26"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18" fillId="0" borderId="10" xfId="0" applyFont="1" applyFill="1" applyBorder="1" applyAlignment="1">
      <alignment horizontal="center" vertical="center"/>
    </xf>
    <xf numFmtId="9" fontId="0" fillId="0" borderId="26" xfId="68" applyNumberFormat="1" applyFont="1" applyFill="1" applyBorder="1" applyAlignment="1" applyProtection="1">
      <alignment horizontal="center" vertical="center" wrapText="1"/>
      <protection/>
    </xf>
    <xf numFmtId="0" fontId="0" fillId="0" borderId="19" xfId="68" applyNumberFormat="1" applyFont="1" applyFill="1" applyBorder="1" applyAlignment="1" applyProtection="1">
      <alignment horizontal="center" vertical="center" wrapText="1"/>
      <protection/>
    </xf>
    <xf numFmtId="9" fontId="0" fillId="0" borderId="12" xfId="68"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68" applyNumberFormat="1" applyFont="1" applyFill="1" applyBorder="1" applyAlignment="1" applyProtection="1">
      <alignment horizontal="center" vertical="center" wrapText="1"/>
      <protection/>
    </xf>
    <xf numFmtId="1" fontId="19" fillId="0" borderId="27" xfId="61" applyNumberFormat="1" applyFont="1" applyFill="1" applyBorder="1" applyAlignment="1" applyProtection="1">
      <alignment horizontal="right" vertical="center"/>
      <protection/>
    </xf>
    <xf numFmtId="1" fontId="19" fillId="0" borderId="28" xfId="61"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19"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3" fontId="0" fillId="0" borderId="10" xfId="0" applyNumberFormat="1" applyFont="1" applyFill="1" applyBorder="1" applyAlignment="1" applyProtection="1">
      <alignment horizontal="center" vertical="center" wrapText="1"/>
      <protection/>
    </xf>
    <xf numFmtId="2" fontId="0" fillId="0" borderId="11" xfId="69" applyNumberFormat="1" applyFont="1" applyFill="1" applyBorder="1" applyAlignment="1" applyProtection="1">
      <alignment horizontal="center" vertical="center" wrapText="1"/>
      <protection locked="0"/>
    </xf>
    <xf numFmtId="2" fontId="0" fillId="0" borderId="25" xfId="69" applyNumberFormat="1" applyFont="1" applyFill="1" applyBorder="1" applyAlignment="1" applyProtection="1">
      <alignment horizontal="center" vertical="center" wrapText="1"/>
      <protection locked="0"/>
    </xf>
    <xf numFmtId="2" fontId="0" fillId="0" borderId="15" xfId="69"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9" fontId="23" fillId="0" borderId="25" xfId="61" applyNumberFormat="1" applyFont="1" applyFill="1" applyBorder="1" applyAlignment="1" applyProtection="1">
      <alignment horizontal="center" vertical="center" wrapText="1"/>
      <protection locked="0"/>
    </xf>
    <xf numFmtId="49" fontId="33" fillId="0" borderId="0" xfId="61" applyNumberFormat="1" applyFont="1" applyFill="1" applyBorder="1" applyAlignment="1" applyProtection="1">
      <alignment horizontal="center" vertical="center"/>
      <protection locked="0"/>
    </xf>
    <xf numFmtId="0" fontId="19" fillId="0" borderId="34" xfId="0" applyFont="1" applyFill="1" applyBorder="1" applyAlignment="1" applyProtection="1">
      <alignment horizontal="left" vertical="center" wrapText="1"/>
      <protection/>
    </xf>
    <xf numFmtId="0" fontId="19" fillId="0" borderId="29" xfId="0" applyFont="1" applyFill="1" applyBorder="1" applyAlignment="1" applyProtection="1">
      <alignment horizontal="left" vertical="center" wrapText="1"/>
      <protection/>
    </xf>
    <xf numFmtId="0" fontId="19" fillId="0" borderId="19" xfId="0" applyFont="1" applyFill="1" applyBorder="1" applyAlignment="1" applyProtection="1">
      <alignment horizontal="left" vertical="center" wrapText="1"/>
      <protection/>
    </xf>
    <xf numFmtId="0" fontId="19" fillId="0" borderId="35"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1" fontId="27" fillId="0" borderId="10" xfId="69" applyNumberFormat="1"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xf>
    <xf numFmtId="3" fontId="27" fillId="0" borderId="10" xfId="0" applyNumberFormat="1" applyFont="1" applyFill="1" applyBorder="1" applyAlignment="1">
      <alignment horizontal="center" vertical="center" wrapText="1"/>
    </xf>
    <xf numFmtId="0" fontId="0" fillId="0" borderId="2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24" fillId="0" borderId="11"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24" fillId="0" borderId="15"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49" fontId="0" fillId="0" borderId="0" xfId="61"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wrapText="1"/>
      <protection/>
    </xf>
    <xf numFmtId="0" fontId="19" fillId="0" borderId="37" xfId="0"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wrapText="1"/>
      <protection/>
    </xf>
    <xf numFmtId="0" fontId="19" fillId="0" borderId="17" xfId="0" applyFont="1" applyFill="1" applyBorder="1" applyAlignment="1" applyProtection="1">
      <alignment horizontal="left" vertical="center" wrapText="1"/>
      <protection/>
    </xf>
    <xf numFmtId="0" fontId="19" fillId="0" borderId="22" xfId="0" applyFont="1" applyFill="1" applyBorder="1" applyAlignment="1" applyProtection="1">
      <alignment horizontal="left" vertical="center" wrapText="1"/>
      <protection/>
    </xf>
    <xf numFmtId="49" fontId="20" fillId="0" borderId="0" xfId="61" applyNumberFormat="1" applyFont="1" applyFill="1" applyBorder="1" applyAlignment="1" applyProtection="1">
      <alignment horizontal="center" vertical="center"/>
      <protection locked="0"/>
    </xf>
    <xf numFmtId="49" fontId="19" fillId="0" borderId="10" xfId="61" applyNumberFormat="1" applyFont="1" applyFill="1" applyBorder="1" applyAlignment="1" applyProtection="1">
      <alignment horizontal="center" vertical="center" wrapText="1"/>
      <protection/>
    </xf>
    <xf numFmtId="49" fontId="19" fillId="0" borderId="10" xfId="61"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0" fontId="0" fillId="0" borderId="12"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19" fillId="0" borderId="26"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34" fillId="0" borderId="10" xfId="61"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49" fontId="23" fillId="0" borderId="10" xfId="61" applyNumberFormat="1" applyFont="1" applyFill="1" applyBorder="1" applyAlignment="1" applyProtection="1">
      <alignment horizontal="center" vertical="center" wrapText="1"/>
      <protection locked="0"/>
    </xf>
    <xf numFmtId="49" fontId="19" fillId="0" borderId="25" xfId="61" applyNumberFormat="1" applyFont="1" applyFill="1" applyBorder="1" applyAlignment="1" applyProtection="1">
      <alignment horizontal="center" vertical="center" wrapText="1"/>
      <protection locked="0"/>
    </xf>
    <xf numFmtId="0" fontId="34" fillId="0" borderId="10" xfId="0" applyFont="1" applyFill="1" applyBorder="1" applyAlignment="1" applyProtection="1">
      <alignment horizontal="center" vertical="center" wrapText="1"/>
      <protection/>
    </xf>
  </cellXfs>
  <cellStyles count="6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Incorrecto" xfId="58"/>
    <cellStyle name="Comma" xfId="59"/>
    <cellStyle name="Comma [0]" xfId="60"/>
    <cellStyle name="Millares_FORMATO POA" xfId="61"/>
    <cellStyle name="Millares_Libro2" xfId="62"/>
    <cellStyle name="Currency" xfId="63"/>
    <cellStyle name="Currency [0]" xfId="64"/>
    <cellStyle name="Neutral" xfId="65"/>
    <cellStyle name="Normal 2" xfId="66"/>
    <cellStyle name="Notas"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cad\Documentos%202017\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cad\Documentos%202017\Users\cvelasquez\Downloads\FEV-16%20Formulacion%20Pom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cad\Documentos%202017\Users\cvelasquez\Downloads\FEV-16%20Delimitacion%20de%20param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cad\Documentos%202017\Users\cvelasquez\Downloads\FEV-16%20Admon%20areas%20protegi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8">
          <cell r="D8" t="str">
            <v>Areas Protegidas y Ecosistemas Estrategicos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Administración y Manejo de Áreas Protegidas</v>
          </cell>
        </row>
        <row r="10">
          <cell r="D10">
            <v>53090001030490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showGridLines="0" tabSelected="1" zoomScale="80" zoomScaleNormal="80" zoomScalePageLayoutView="0" workbookViewId="0" topLeftCell="T32">
      <selection activeCell="U39" sqref="U39"/>
    </sheetView>
  </sheetViews>
  <sheetFormatPr defaultColWidth="11.421875" defaultRowHeight="12.75"/>
  <cols>
    <col min="1" max="1" width="8.421875" style="40" customWidth="1"/>
    <col min="2" max="2" width="16.57421875" style="40" customWidth="1"/>
    <col min="3" max="4" width="13.140625" style="40" customWidth="1"/>
    <col min="5" max="5" width="12.7109375" style="40" customWidth="1"/>
    <col min="6" max="6" width="16.8515625" style="40" customWidth="1"/>
    <col min="7" max="7" width="10.00390625" style="40" hidden="1" customWidth="1"/>
    <col min="8" max="8" width="11.57421875" style="42" hidden="1" customWidth="1"/>
    <col min="9" max="9" width="50.00390625" style="42" customWidth="1"/>
    <col min="10" max="10" width="19.140625" style="40" customWidth="1"/>
    <col min="11" max="11" width="21.57421875" style="40" customWidth="1"/>
    <col min="12" max="12" width="22.00390625" style="40" customWidth="1"/>
    <col min="13" max="13" width="20.00390625" style="40" customWidth="1"/>
    <col min="14" max="14" width="10.8515625" style="40" customWidth="1"/>
    <col min="15" max="18" width="19.00390625" style="92" customWidth="1"/>
    <col min="19" max="19" width="20.7109375" style="92" customWidth="1"/>
    <col min="20" max="20" width="20.8515625" style="40" customWidth="1"/>
    <col min="21" max="21" width="20.28125" style="40" customWidth="1"/>
    <col min="22" max="22" width="18.57421875" style="40" customWidth="1"/>
    <col min="23" max="23" width="20.8515625" style="40" customWidth="1"/>
    <col min="24" max="24" width="89.00390625" style="40" customWidth="1"/>
    <col min="25" max="25" width="56.28125" style="40" customWidth="1"/>
    <col min="26" max="16384" width="11.421875" style="40" customWidth="1"/>
  </cols>
  <sheetData>
    <row r="1" spans="1:24" ht="60" customHeight="1">
      <c r="A1" s="178"/>
      <c r="B1" s="178"/>
      <c r="C1" s="178"/>
      <c r="D1" s="178" t="s">
        <v>18</v>
      </c>
      <c r="E1" s="178"/>
      <c r="F1" s="178"/>
      <c r="G1" s="178"/>
      <c r="H1" s="178"/>
      <c r="I1" s="178"/>
      <c r="J1" s="178"/>
      <c r="K1" s="178"/>
      <c r="L1" s="178"/>
      <c r="M1" s="178"/>
      <c r="N1" s="178"/>
      <c r="O1" s="178"/>
      <c r="P1" s="178"/>
      <c r="Q1" s="178"/>
      <c r="R1" s="178"/>
      <c r="S1" s="178"/>
      <c r="T1" s="178"/>
      <c r="U1" s="211" t="s">
        <v>45</v>
      </c>
      <c r="V1" s="211"/>
      <c r="W1" s="211"/>
      <c r="X1" s="211"/>
    </row>
    <row r="2" spans="1:24" ht="21.75" customHeight="1">
      <c r="A2" s="178"/>
      <c r="B2" s="178"/>
      <c r="C2" s="178"/>
      <c r="D2" s="178"/>
      <c r="E2" s="178"/>
      <c r="F2" s="178"/>
      <c r="G2" s="178"/>
      <c r="H2" s="178"/>
      <c r="I2" s="178"/>
      <c r="J2" s="178"/>
      <c r="K2" s="178"/>
      <c r="L2" s="178"/>
      <c r="M2" s="178"/>
      <c r="N2" s="178"/>
      <c r="O2" s="178"/>
      <c r="P2" s="178"/>
      <c r="Q2" s="178"/>
      <c r="R2" s="178"/>
      <c r="S2" s="178"/>
      <c r="T2" s="178"/>
      <c r="U2" s="178" t="s">
        <v>19</v>
      </c>
      <c r="V2" s="178"/>
      <c r="W2" s="178"/>
      <c r="X2" s="178"/>
    </row>
    <row r="3" spans="1:24" ht="19.5" customHeight="1">
      <c r="A3" s="178"/>
      <c r="B3" s="178"/>
      <c r="C3" s="178"/>
      <c r="D3" s="178" t="s">
        <v>20</v>
      </c>
      <c r="E3" s="178"/>
      <c r="F3" s="178"/>
      <c r="G3" s="178"/>
      <c r="H3" s="178"/>
      <c r="I3" s="178"/>
      <c r="J3" s="178"/>
      <c r="K3" s="178"/>
      <c r="L3" s="178"/>
      <c r="M3" s="178"/>
      <c r="N3" s="178"/>
      <c r="O3" s="178"/>
      <c r="P3" s="178"/>
      <c r="Q3" s="178"/>
      <c r="R3" s="178"/>
      <c r="S3" s="178"/>
      <c r="T3" s="178"/>
      <c r="U3" s="175" t="s">
        <v>22</v>
      </c>
      <c r="V3" s="176"/>
      <c r="W3" s="177"/>
      <c r="X3" s="1" t="s">
        <v>23</v>
      </c>
    </row>
    <row r="4" spans="1:24" ht="19.5" customHeight="1">
      <c r="A4" s="178"/>
      <c r="B4" s="178"/>
      <c r="C4" s="178"/>
      <c r="D4" s="178"/>
      <c r="E4" s="178"/>
      <c r="F4" s="178"/>
      <c r="G4" s="178"/>
      <c r="H4" s="178"/>
      <c r="I4" s="178"/>
      <c r="J4" s="178"/>
      <c r="K4" s="178"/>
      <c r="L4" s="178"/>
      <c r="M4" s="178"/>
      <c r="N4" s="178"/>
      <c r="O4" s="178"/>
      <c r="P4" s="178"/>
      <c r="Q4" s="178"/>
      <c r="R4" s="178"/>
      <c r="S4" s="178"/>
      <c r="T4" s="178"/>
      <c r="U4" s="175" t="s">
        <v>63</v>
      </c>
      <c r="V4" s="176"/>
      <c r="W4" s="177"/>
      <c r="X4" s="2">
        <v>43003</v>
      </c>
    </row>
    <row r="5" spans="1:24" ht="31.5" customHeight="1">
      <c r="A5" s="178" t="s">
        <v>21</v>
      </c>
      <c r="B5" s="178"/>
      <c r="C5" s="178"/>
      <c r="D5" s="178"/>
      <c r="E5" s="178"/>
      <c r="F5" s="178"/>
      <c r="G5" s="178"/>
      <c r="H5" s="178"/>
      <c r="I5" s="178"/>
      <c r="J5" s="178"/>
      <c r="K5" s="178"/>
      <c r="L5" s="178"/>
      <c r="M5" s="178"/>
      <c r="N5" s="178"/>
      <c r="O5" s="178"/>
      <c r="P5" s="178"/>
      <c r="Q5" s="178"/>
      <c r="R5" s="178"/>
      <c r="S5" s="178"/>
      <c r="T5" s="178"/>
      <c r="U5" s="178"/>
      <c r="V5" s="178"/>
      <c r="W5" s="178"/>
      <c r="X5" s="178"/>
    </row>
    <row r="6" spans="1:24" ht="20.25" customHeight="1">
      <c r="A6" s="41"/>
      <c r="B6" s="41"/>
      <c r="C6" s="41"/>
      <c r="D6" s="41"/>
      <c r="E6" s="41"/>
      <c r="F6" s="41"/>
      <c r="G6" s="41"/>
      <c r="H6" s="41"/>
      <c r="I6" s="41"/>
      <c r="J6" s="41"/>
      <c r="K6" s="41"/>
      <c r="L6" s="41"/>
      <c r="M6" s="41"/>
      <c r="N6" s="41"/>
      <c r="O6" s="41"/>
      <c r="P6" s="41"/>
      <c r="Q6" s="41"/>
      <c r="R6" s="41"/>
      <c r="S6" s="41"/>
      <c r="T6" s="41"/>
      <c r="U6" s="41"/>
      <c r="V6" s="41"/>
      <c r="W6" s="41"/>
      <c r="X6" s="41"/>
    </row>
    <row r="7" spans="11:24" ht="20.25" customHeight="1">
      <c r="K7" s="43"/>
      <c r="L7" s="43"/>
      <c r="M7" s="43"/>
      <c r="N7" s="43"/>
      <c r="O7" s="41"/>
      <c r="P7" s="41"/>
      <c r="Q7" s="41"/>
      <c r="R7" s="41"/>
      <c r="S7" s="41"/>
      <c r="T7" s="41"/>
      <c r="U7" s="41"/>
      <c r="V7" s="41"/>
      <c r="W7" s="41"/>
      <c r="X7" s="41"/>
    </row>
    <row r="8" spans="11:23" ht="16.5" customHeight="1">
      <c r="K8" s="5"/>
      <c r="L8" s="5"/>
      <c r="M8" s="5"/>
      <c r="N8" s="5"/>
      <c r="O8" s="3"/>
      <c r="P8" s="3"/>
      <c r="Q8" s="3"/>
      <c r="R8" s="3"/>
      <c r="S8" s="3"/>
      <c r="T8" s="3"/>
      <c r="U8" s="3"/>
      <c r="V8" s="3"/>
      <c r="W8" s="3"/>
    </row>
    <row r="9" spans="11:23" ht="13.5" customHeight="1">
      <c r="K9" s="5"/>
      <c r="L9" s="5"/>
      <c r="M9" s="5"/>
      <c r="N9" s="5"/>
      <c r="O9" s="3"/>
      <c r="P9" s="3"/>
      <c r="Q9" s="3"/>
      <c r="R9" s="3"/>
      <c r="S9" s="3"/>
      <c r="T9" s="3"/>
      <c r="U9" s="3"/>
      <c r="V9" s="3"/>
      <c r="W9" s="3"/>
    </row>
    <row r="10" spans="1:23" ht="9" customHeight="1" thickBot="1">
      <c r="A10" s="44"/>
      <c r="B10" s="45"/>
      <c r="C10" s="45"/>
      <c r="D10" s="46"/>
      <c r="E10" s="46"/>
      <c r="F10" s="46"/>
      <c r="G10" s="46"/>
      <c r="H10" s="47"/>
      <c r="I10" s="47"/>
      <c r="J10" s="46"/>
      <c r="K10" s="46"/>
      <c r="L10" s="46"/>
      <c r="M10" s="46"/>
      <c r="N10" s="46"/>
      <c r="O10" s="48"/>
      <c r="P10" s="48"/>
      <c r="Q10" s="48"/>
      <c r="R10" s="48"/>
      <c r="S10" s="48"/>
      <c r="T10" s="49"/>
      <c r="U10" s="49"/>
      <c r="V10" s="49"/>
      <c r="W10" s="49"/>
    </row>
    <row r="11" spans="1:24" ht="36" customHeight="1">
      <c r="A11" s="190" t="s">
        <v>5</v>
      </c>
      <c r="B11" s="191"/>
      <c r="C11" s="191"/>
      <c r="D11" s="179" t="str">
        <f>'[2]POA H.A.'!$D$6</f>
        <v>GESTIÓN AMBIENTAL DEL TERRITORIO</v>
      </c>
      <c r="E11" s="179"/>
      <c r="F11" s="179"/>
      <c r="G11" s="179"/>
      <c r="H11" s="179"/>
      <c r="I11" s="179"/>
      <c r="J11" s="50" t="s">
        <v>2</v>
      </c>
      <c r="K11" s="50" t="s">
        <v>3</v>
      </c>
      <c r="L11" s="51"/>
      <c r="M11" s="183" t="s">
        <v>24</v>
      </c>
      <c r="N11" s="184"/>
      <c r="O11" s="174" t="s">
        <v>46</v>
      </c>
      <c r="P11" s="174"/>
      <c r="Q11" s="174"/>
      <c r="R11" s="174"/>
      <c r="S11" s="180" t="s">
        <v>49</v>
      </c>
      <c r="T11" s="180">
        <v>2018</v>
      </c>
      <c r="U11" s="19"/>
      <c r="V11" s="19"/>
      <c r="W11" s="19"/>
      <c r="X11" s="19"/>
    </row>
    <row r="12" spans="1:24" ht="22.5" customHeight="1">
      <c r="A12" s="161" t="s">
        <v>29</v>
      </c>
      <c r="B12" s="162"/>
      <c r="C12" s="163"/>
      <c r="D12" s="134" t="str">
        <f>'[2]POA H.A.'!$D$7</f>
        <v>Planeación y ordenamiento del territorio. </v>
      </c>
      <c r="E12" s="135"/>
      <c r="F12" s="135"/>
      <c r="G12" s="135"/>
      <c r="H12" s="135"/>
      <c r="I12" s="136"/>
      <c r="J12" s="7" t="s">
        <v>4</v>
      </c>
      <c r="K12" s="8">
        <v>150000000</v>
      </c>
      <c r="L12" s="9"/>
      <c r="M12" s="185"/>
      <c r="N12" s="186"/>
      <c r="O12" s="6" t="s">
        <v>94</v>
      </c>
      <c r="P12" s="6" t="s">
        <v>61</v>
      </c>
      <c r="Q12" s="6" t="s">
        <v>62</v>
      </c>
      <c r="R12" s="6" t="s">
        <v>0</v>
      </c>
      <c r="S12" s="181"/>
      <c r="T12" s="181"/>
      <c r="U12" s="4"/>
      <c r="V12" s="4"/>
      <c r="W12" s="4"/>
      <c r="X12" s="4"/>
    </row>
    <row r="13" spans="1:24" ht="23.25" customHeight="1">
      <c r="A13" s="164"/>
      <c r="B13" s="165"/>
      <c r="C13" s="166"/>
      <c r="D13" s="137"/>
      <c r="E13" s="138"/>
      <c r="F13" s="138"/>
      <c r="G13" s="138"/>
      <c r="H13" s="138"/>
      <c r="I13" s="139"/>
      <c r="J13" s="10" t="s">
        <v>6</v>
      </c>
      <c r="K13" s="12"/>
      <c r="L13" s="9"/>
      <c r="M13" s="187"/>
      <c r="N13" s="188"/>
      <c r="O13" s="102"/>
      <c r="P13" s="6" t="s">
        <v>55</v>
      </c>
      <c r="Q13" s="52"/>
      <c r="R13" s="6"/>
      <c r="S13" s="182"/>
      <c r="T13" s="182"/>
      <c r="U13" s="4"/>
      <c r="V13" s="4"/>
      <c r="W13" s="4"/>
      <c r="X13" s="4"/>
    </row>
    <row r="14" spans="1:24" ht="15.75" customHeight="1" thickBot="1">
      <c r="A14" s="193"/>
      <c r="B14" s="194"/>
      <c r="C14" s="195"/>
      <c r="D14" s="140"/>
      <c r="E14" s="141"/>
      <c r="F14" s="141"/>
      <c r="G14" s="141"/>
      <c r="H14" s="141"/>
      <c r="I14" s="142"/>
      <c r="J14" s="10" t="s">
        <v>8</v>
      </c>
      <c r="K14" s="12" t="s">
        <v>7</v>
      </c>
      <c r="L14" s="13"/>
      <c r="M14" s="11"/>
      <c r="N14" s="14"/>
      <c r="O14" s="196"/>
      <c r="P14" s="196"/>
      <c r="Q14" s="196"/>
      <c r="R14" s="196"/>
      <c r="S14" s="196"/>
      <c r="T14" s="196"/>
      <c r="U14" s="196"/>
      <c r="V14" s="196"/>
      <c r="W14" s="196"/>
      <c r="X14" s="196"/>
    </row>
    <row r="15" spans="1:24" ht="15.75" customHeight="1">
      <c r="A15" s="161" t="s">
        <v>50</v>
      </c>
      <c r="B15" s="162"/>
      <c r="C15" s="163"/>
      <c r="D15" s="134" t="str">
        <f>'[3]POA H.A.'!$D$8</f>
        <v>Areas Protegidas y Ecosistemas Estrategicos</v>
      </c>
      <c r="E15" s="135"/>
      <c r="F15" s="135"/>
      <c r="G15" s="135"/>
      <c r="H15" s="135"/>
      <c r="I15" s="136"/>
      <c r="J15" s="10" t="s">
        <v>9</v>
      </c>
      <c r="K15" s="12" t="s">
        <v>7</v>
      </c>
      <c r="L15" s="13"/>
      <c r="M15" s="11"/>
      <c r="N15" s="14"/>
      <c r="O15" s="4"/>
      <c r="P15" s="4"/>
      <c r="Q15" s="4"/>
      <c r="R15" s="4"/>
      <c r="S15" s="4"/>
      <c r="T15" s="4"/>
      <c r="U15" s="4"/>
      <c r="V15" s="4"/>
      <c r="W15" s="4"/>
      <c r="X15" s="4"/>
    </row>
    <row r="16" spans="1:24" ht="15.75" customHeight="1">
      <c r="A16" s="164"/>
      <c r="B16" s="165"/>
      <c r="C16" s="166"/>
      <c r="D16" s="137"/>
      <c r="E16" s="138"/>
      <c r="F16" s="138"/>
      <c r="G16" s="138"/>
      <c r="H16" s="138"/>
      <c r="I16" s="139"/>
      <c r="J16" s="10" t="s">
        <v>10</v>
      </c>
      <c r="K16" s="12" t="s">
        <v>7</v>
      </c>
      <c r="L16" s="13"/>
      <c r="M16" s="11"/>
      <c r="N16" s="14"/>
      <c r="O16" s="4"/>
      <c r="P16" s="4"/>
      <c r="Q16" s="4"/>
      <c r="R16" s="4"/>
      <c r="S16" s="4"/>
      <c r="T16" s="4"/>
      <c r="U16" s="4"/>
      <c r="V16" s="4"/>
      <c r="W16" s="4"/>
      <c r="X16" s="4"/>
    </row>
    <row r="17" spans="1:24" ht="15.75" customHeight="1" thickBot="1">
      <c r="A17" s="193"/>
      <c r="B17" s="194"/>
      <c r="C17" s="195"/>
      <c r="D17" s="140"/>
      <c r="E17" s="141"/>
      <c r="F17" s="141"/>
      <c r="G17" s="141"/>
      <c r="H17" s="141"/>
      <c r="I17" s="142"/>
      <c r="J17" s="10" t="s">
        <v>31</v>
      </c>
      <c r="K17" s="12" t="s">
        <v>7</v>
      </c>
      <c r="L17" s="13"/>
      <c r="M17" s="11"/>
      <c r="N17" s="14"/>
      <c r="O17" s="4"/>
      <c r="P17" s="4"/>
      <c r="Q17" s="4"/>
      <c r="R17" s="4"/>
      <c r="S17" s="4"/>
      <c r="T17" s="4"/>
      <c r="U17" s="4"/>
      <c r="V17" s="4"/>
      <c r="W17" s="4"/>
      <c r="X17" s="4"/>
    </row>
    <row r="18" spans="1:24" ht="15.75" customHeight="1">
      <c r="A18" s="161" t="s">
        <v>51</v>
      </c>
      <c r="B18" s="162"/>
      <c r="C18" s="163"/>
      <c r="D18" s="143" t="str">
        <f>'[4]POA H.A.'!$D$9</f>
        <v>Administración y Manejo de Áreas Protegidas</v>
      </c>
      <c r="E18" s="144"/>
      <c r="F18" s="144"/>
      <c r="G18" s="144"/>
      <c r="H18" s="144"/>
      <c r="I18" s="145"/>
      <c r="J18" s="10" t="s">
        <v>32</v>
      </c>
      <c r="K18" s="12" t="s">
        <v>7</v>
      </c>
      <c r="L18" s="13"/>
      <c r="M18" s="11"/>
      <c r="N18" s="14"/>
      <c r="O18" s="4"/>
      <c r="P18" s="4"/>
      <c r="Q18" s="4"/>
      <c r="R18" s="4"/>
      <c r="S18" s="4"/>
      <c r="T18" s="4"/>
      <c r="U18" s="4"/>
      <c r="V18" s="4"/>
      <c r="W18" s="4"/>
      <c r="X18" s="4"/>
    </row>
    <row r="19" spans="1:24" ht="15.75" customHeight="1">
      <c r="A19" s="164"/>
      <c r="B19" s="165"/>
      <c r="C19" s="166"/>
      <c r="D19" s="146"/>
      <c r="E19" s="147"/>
      <c r="F19" s="147"/>
      <c r="G19" s="147"/>
      <c r="H19" s="147"/>
      <c r="I19" s="148"/>
      <c r="J19" s="10" t="s">
        <v>33</v>
      </c>
      <c r="K19" s="12" t="s">
        <v>7</v>
      </c>
      <c r="L19" s="13"/>
      <c r="M19" s="11"/>
      <c r="N19" s="14"/>
      <c r="O19" s="4"/>
      <c r="P19" s="4"/>
      <c r="Q19" s="4"/>
      <c r="R19" s="4"/>
      <c r="S19" s="4"/>
      <c r="T19" s="4"/>
      <c r="U19" s="4"/>
      <c r="V19" s="4"/>
      <c r="W19" s="4"/>
      <c r="X19" s="4"/>
    </row>
    <row r="20" spans="1:24" ht="15.75" customHeight="1" thickBot="1">
      <c r="A20" s="193"/>
      <c r="B20" s="194"/>
      <c r="C20" s="195"/>
      <c r="D20" s="149"/>
      <c r="E20" s="150"/>
      <c r="F20" s="150"/>
      <c r="G20" s="150"/>
      <c r="H20" s="150"/>
      <c r="I20" s="151"/>
      <c r="J20" s="10" t="s">
        <v>34</v>
      </c>
      <c r="K20" s="12" t="s">
        <v>7</v>
      </c>
      <c r="L20" s="13"/>
      <c r="M20" s="11"/>
      <c r="N20" s="14"/>
      <c r="O20" s="4"/>
      <c r="P20" s="4"/>
      <c r="Q20" s="4"/>
      <c r="R20" s="4"/>
      <c r="S20" s="4"/>
      <c r="T20" s="4"/>
      <c r="U20" s="4"/>
      <c r="V20" s="4"/>
      <c r="W20" s="4"/>
      <c r="X20" s="4"/>
    </row>
    <row r="21" spans="1:24" ht="15.75" customHeight="1">
      <c r="A21" s="161" t="s">
        <v>30</v>
      </c>
      <c r="B21" s="162"/>
      <c r="C21" s="163"/>
      <c r="D21" s="143">
        <f>'[4]POA H.A.'!$D$10:$G$10</f>
        <v>53090001030490</v>
      </c>
      <c r="E21" s="144"/>
      <c r="F21" s="144"/>
      <c r="G21" s="144"/>
      <c r="H21" s="144"/>
      <c r="I21" s="145"/>
      <c r="J21" s="10" t="s">
        <v>35</v>
      </c>
      <c r="K21" s="12" t="s">
        <v>7</v>
      </c>
      <c r="L21" s="13"/>
      <c r="M21" s="11"/>
      <c r="N21" s="14"/>
      <c r="O21" s="4"/>
      <c r="P21" s="4"/>
      <c r="Q21" s="4"/>
      <c r="R21" s="4"/>
      <c r="S21" s="4"/>
      <c r="T21" s="4"/>
      <c r="U21" s="4"/>
      <c r="V21" s="4"/>
      <c r="W21" s="4"/>
      <c r="X21" s="4"/>
    </row>
    <row r="22" spans="1:25" ht="15.75" customHeight="1">
      <c r="A22" s="164"/>
      <c r="B22" s="165"/>
      <c r="C22" s="166"/>
      <c r="D22" s="146"/>
      <c r="E22" s="147"/>
      <c r="F22" s="147"/>
      <c r="G22" s="147"/>
      <c r="H22" s="147"/>
      <c r="I22" s="148"/>
      <c r="J22" s="10" t="s">
        <v>36</v>
      </c>
      <c r="K22" s="21" t="s">
        <v>7</v>
      </c>
      <c r="L22" s="13"/>
      <c r="M22" s="11"/>
      <c r="N22" s="14"/>
      <c r="O22" s="4"/>
      <c r="P22" s="4"/>
      <c r="Q22" s="4"/>
      <c r="R22" s="4"/>
      <c r="S22" s="4"/>
      <c r="T22" s="4"/>
      <c r="U22" s="4"/>
      <c r="V22" s="4"/>
      <c r="W22" s="4"/>
      <c r="X22" s="4"/>
      <c r="Y22" s="53"/>
    </row>
    <row r="23" spans="1:25" ht="15.75" customHeight="1">
      <c r="A23" s="164"/>
      <c r="B23" s="165"/>
      <c r="C23" s="166"/>
      <c r="D23" s="146"/>
      <c r="E23" s="147"/>
      <c r="F23" s="147"/>
      <c r="G23" s="147"/>
      <c r="H23" s="147"/>
      <c r="I23" s="148"/>
      <c r="J23" s="20" t="s">
        <v>39</v>
      </c>
      <c r="K23" s="22">
        <f>SUM(K12:K22)</f>
        <v>150000000</v>
      </c>
      <c r="L23" s="54"/>
      <c r="M23" s="11"/>
      <c r="N23" s="14"/>
      <c r="O23" s="189"/>
      <c r="P23" s="189"/>
      <c r="Q23" s="160"/>
      <c r="R23" s="160"/>
      <c r="S23" s="4"/>
      <c r="T23" s="4"/>
      <c r="U23" s="4"/>
      <c r="V23" s="4"/>
      <c r="W23" s="4"/>
      <c r="X23" s="4"/>
      <c r="Y23" s="53"/>
    </row>
    <row r="24" spans="1:25" ht="30.75" customHeight="1">
      <c r="A24" s="174" t="s">
        <v>11</v>
      </c>
      <c r="B24" s="168" t="s">
        <v>43</v>
      </c>
      <c r="C24" s="168"/>
      <c r="D24" s="168"/>
      <c r="E24" s="168"/>
      <c r="F24" s="168"/>
      <c r="G24" s="17"/>
      <c r="H24" s="17"/>
      <c r="I24" s="219" t="s">
        <v>44</v>
      </c>
      <c r="J24" s="204" t="str">
        <f>CONCATENATE("METAS AÑO ",T11," POA")</f>
        <v>METAS AÑO 2018 POA</v>
      </c>
      <c r="K24" s="205"/>
      <c r="L24" s="209" t="str">
        <f>CONCATENATE("METAS AÑO ",T11," P.A.")</f>
        <v>METAS AÑO 2018 P.A.</v>
      </c>
      <c r="M24" s="168" t="s">
        <v>42</v>
      </c>
      <c r="N24" s="168"/>
      <c r="O24" s="192" t="str">
        <f>CONCATENATE("AVANCE METAS POA ",T11)</f>
        <v>AVANCE METAS POA 2018</v>
      </c>
      <c r="P24" s="192"/>
      <c r="Q24" s="192" t="str">
        <f>CONCATENATE("AVANCE METAS PA ",T11)</f>
        <v>AVANCE METAS PA 2018</v>
      </c>
      <c r="R24" s="192"/>
      <c r="S24" s="214" t="s">
        <v>26</v>
      </c>
      <c r="T24" s="210" t="s">
        <v>27</v>
      </c>
      <c r="U24" s="197" t="s">
        <v>28</v>
      </c>
      <c r="V24" s="210" t="s">
        <v>47</v>
      </c>
      <c r="W24" s="197" t="s">
        <v>48</v>
      </c>
      <c r="X24" s="198" t="s">
        <v>40</v>
      </c>
      <c r="Y24" s="212" t="s">
        <v>56</v>
      </c>
    </row>
    <row r="25" spans="1:25" ht="12.75" customHeight="1">
      <c r="A25" s="174"/>
      <c r="B25" s="168"/>
      <c r="C25" s="168"/>
      <c r="D25" s="168"/>
      <c r="E25" s="168"/>
      <c r="F25" s="168"/>
      <c r="G25" s="55"/>
      <c r="H25" s="168" t="s">
        <v>12</v>
      </c>
      <c r="I25" s="219"/>
      <c r="J25" s="206"/>
      <c r="K25" s="205"/>
      <c r="L25" s="209"/>
      <c r="M25" s="168"/>
      <c r="N25" s="168"/>
      <c r="O25" s="217" t="s">
        <v>25</v>
      </c>
      <c r="P25" s="198" t="s">
        <v>17</v>
      </c>
      <c r="Q25" s="159" t="s">
        <v>25</v>
      </c>
      <c r="R25" s="218" t="s">
        <v>17</v>
      </c>
      <c r="S25" s="215"/>
      <c r="T25" s="210"/>
      <c r="U25" s="197"/>
      <c r="V25" s="210"/>
      <c r="W25" s="197"/>
      <c r="X25" s="198"/>
      <c r="Y25" s="213"/>
    </row>
    <row r="26" spans="1:25" ht="30.75" customHeight="1">
      <c r="A26" s="174"/>
      <c r="B26" s="168"/>
      <c r="C26" s="168"/>
      <c r="D26" s="168"/>
      <c r="E26" s="168"/>
      <c r="F26" s="168"/>
      <c r="G26" s="55"/>
      <c r="H26" s="168"/>
      <c r="I26" s="219"/>
      <c r="J26" s="207"/>
      <c r="K26" s="208"/>
      <c r="L26" s="209"/>
      <c r="M26" s="168"/>
      <c r="N26" s="168"/>
      <c r="O26" s="217"/>
      <c r="P26" s="198"/>
      <c r="Q26" s="159"/>
      <c r="R26" s="218"/>
      <c r="S26" s="216"/>
      <c r="T26" s="210"/>
      <c r="U26" s="197"/>
      <c r="V26" s="210"/>
      <c r="W26" s="197"/>
      <c r="X26" s="198"/>
      <c r="Y26" s="213"/>
    </row>
    <row r="27" spans="1:25" ht="140.25">
      <c r="A27" s="202">
        <v>1</v>
      </c>
      <c r="B27" s="170" t="s">
        <v>58</v>
      </c>
      <c r="C27" s="171"/>
      <c r="D27" s="171"/>
      <c r="E27" s="171"/>
      <c r="F27" s="171"/>
      <c r="G27" s="56"/>
      <c r="H27" s="57"/>
      <c r="I27" s="39" t="s">
        <v>64</v>
      </c>
      <c r="J27" s="116" t="s">
        <v>70</v>
      </c>
      <c r="K27" s="117"/>
      <c r="L27" s="156">
        <v>3</v>
      </c>
      <c r="M27" s="110" t="s">
        <v>73</v>
      </c>
      <c r="N27" s="111"/>
      <c r="O27" s="58">
        <v>0.55</v>
      </c>
      <c r="P27" s="58">
        <f>(O27/100%)</f>
        <v>0.55</v>
      </c>
      <c r="Q27" s="153">
        <f>(P27/100%+P28/100%+P29/1)</f>
        <v>1.1</v>
      </c>
      <c r="R27" s="107">
        <f>Q27/L27</f>
        <v>0.3666666666666667</v>
      </c>
      <c r="S27" s="28">
        <v>10000000</v>
      </c>
      <c r="T27" s="28">
        <v>4494792</v>
      </c>
      <c r="U27" s="59">
        <f>T27/S27</f>
        <v>0.4494792</v>
      </c>
      <c r="V27" s="32">
        <f>920358.151184042+642110.28+1284220.56</f>
        <v>2846688.991184042</v>
      </c>
      <c r="W27" s="33">
        <f>V27/T27</f>
        <v>0.6333305281276735</v>
      </c>
      <c r="X27" s="60" t="s">
        <v>98</v>
      </c>
      <c r="Y27" s="61" t="s">
        <v>92</v>
      </c>
    </row>
    <row r="28" spans="1:25" ht="192" customHeight="1">
      <c r="A28" s="203"/>
      <c r="B28" s="172"/>
      <c r="C28" s="173"/>
      <c r="D28" s="173"/>
      <c r="E28" s="173"/>
      <c r="F28" s="173"/>
      <c r="G28" s="62"/>
      <c r="H28" s="57"/>
      <c r="I28" s="39" t="s">
        <v>65</v>
      </c>
      <c r="J28" s="116" t="s">
        <v>71</v>
      </c>
      <c r="K28" s="117"/>
      <c r="L28" s="157"/>
      <c r="M28" s="110" t="s">
        <v>74</v>
      </c>
      <c r="N28" s="111"/>
      <c r="O28" s="58">
        <v>0.55</v>
      </c>
      <c r="P28" s="58">
        <f>(O28/100%)</f>
        <v>0.55</v>
      </c>
      <c r="Q28" s="154"/>
      <c r="R28" s="108"/>
      <c r="S28" s="28">
        <v>10000000</v>
      </c>
      <c r="T28" s="28">
        <v>4494772</v>
      </c>
      <c r="U28" s="59">
        <f aca="true" t="shared" si="0" ref="U28:U35">T28/S28</f>
        <v>0.4494772</v>
      </c>
      <c r="V28" s="32">
        <f>920358.151184042+642110.28+1284220.56</f>
        <v>2846688.991184042</v>
      </c>
      <c r="W28" s="33">
        <f aca="true" t="shared" si="1" ref="W28:W35">V28/T28</f>
        <v>0.6333333462039992</v>
      </c>
      <c r="X28" s="63" t="s">
        <v>99</v>
      </c>
      <c r="Y28" s="61" t="s">
        <v>92</v>
      </c>
    </row>
    <row r="29" spans="1:25" ht="61.5" customHeight="1">
      <c r="A29" s="203"/>
      <c r="B29" s="172"/>
      <c r="C29" s="173"/>
      <c r="D29" s="173"/>
      <c r="E29" s="173"/>
      <c r="F29" s="173"/>
      <c r="G29" s="62"/>
      <c r="H29" s="57"/>
      <c r="I29" s="39" t="s">
        <v>57</v>
      </c>
      <c r="J29" s="116" t="s">
        <v>72</v>
      </c>
      <c r="K29" s="117"/>
      <c r="L29" s="158"/>
      <c r="M29" s="110" t="s">
        <v>75</v>
      </c>
      <c r="N29" s="111"/>
      <c r="O29" s="64" t="s">
        <v>90</v>
      </c>
      <c r="P29" s="65">
        <f>(O29/1)</f>
        <v>0</v>
      </c>
      <c r="Q29" s="155"/>
      <c r="R29" s="109"/>
      <c r="S29" s="28">
        <v>20000000</v>
      </c>
      <c r="T29" s="26">
        <v>0</v>
      </c>
      <c r="U29" s="59">
        <f t="shared" si="0"/>
        <v>0</v>
      </c>
      <c r="V29" s="28">
        <v>0</v>
      </c>
      <c r="W29" s="28">
        <v>0</v>
      </c>
      <c r="X29" s="60" t="s">
        <v>95</v>
      </c>
      <c r="Y29" s="61" t="s">
        <v>92</v>
      </c>
    </row>
    <row r="30" spans="1:25" ht="110.25" customHeight="1">
      <c r="A30" s="203"/>
      <c r="B30" s="172"/>
      <c r="C30" s="173"/>
      <c r="D30" s="173"/>
      <c r="E30" s="173"/>
      <c r="F30" s="173"/>
      <c r="G30" s="62"/>
      <c r="H30" s="57"/>
      <c r="I30" s="39" t="s">
        <v>66</v>
      </c>
      <c r="J30" s="128" t="s">
        <v>76</v>
      </c>
      <c r="K30" s="117"/>
      <c r="L30" s="25">
        <v>0.25</v>
      </c>
      <c r="M30" s="112" t="s">
        <v>77</v>
      </c>
      <c r="N30" s="113"/>
      <c r="O30" s="58">
        <v>0.18</v>
      </c>
      <c r="P30" s="58">
        <f>(O30/1)</f>
        <v>0.18</v>
      </c>
      <c r="Q30" s="58">
        <f>P30</f>
        <v>0.18</v>
      </c>
      <c r="R30" s="58">
        <f aca="true" t="shared" si="2" ref="R30:R35">Q30/L30</f>
        <v>0.72</v>
      </c>
      <c r="S30" s="28">
        <v>20000000</v>
      </c>
      <c r="T30" s="28">
        <f>5732440-20</f>
        <v>5732420</v>
      </c>
      <c r="U30" s="59">
        <f t="shared" si="0"/>
        <v>0.286621</v>
      </c>
      <c r="V30" s="28">
        <f>921973.2+921973.2+921973.2+921973.2</f>
        <v>3687892.8</v>
      </c>
      <c r="W30" s="33">
        <f t="shared" si="1"/>
        <v>0.6433396017737709</v>
      </c>
      <c r="X30" s="60" t="s">
        <v>100</v>
      </c>
      <c r="Y30" s="61" t="s">
        <v>92</v>
      </c>
    </row>
    <row r="31" spans="1:25" ht="202.5" customHeight="1">
      <c r="A31" s="203"/>
      <c r="B31" s="172"/>
      <c r="C31" s="173"/>
      <c r="D31" s="173"/>
      <c r="E31" s="173"/>
      <c r="F31" s="173"/>
      <c r="G31" s="62"/>
      <c r="H31" s="57"/>
      <c r="I31" s="39" t="s">
        <v>67</v>
      </c>
      <c r="J31" s="116" t="s">
        <v>78</v>
      </c>
      <c r="K31" s="117"/>
      <c r="L31" s="24">
        <v>1</v>
      </c>
      <c r="M31" s="112" t="s">
        <v>79</v>
      </c>
      <c r="N31" s="113"/>
      <c r="O31" s="64" t="s">
        <v>93</v>
      </c>
      <c r="P31" s="65">
        <f>(O31/1)</f>
        <v>0.4</v>
      </c>
      <c r="Q31" s="66">
        <f>P31</f>
        <v>0.4</v>
      </c>
      <c r="R31" s="65">
        <f t="shared" si="2"/>
        <v>0.4</v>
      </c>
      <c r="S31" s="28">
        <v>20000000</v>
      </c>
      <c r="T31" s="28">
        <v>1000000</v>
      </c>
      <c r="U31" s="59">
        <f t="shared" si="0"/>
        <v>0.05</v>
      </c>
      <c r="V31" s="31">
        <f>204761.919860701+142857.14+285714.28</f>
        <v>633333.339860701</v>
      </c>
      <c r="W31" s="33">
        <f t="shared" si="1"/>
        <v>0.633333339860701</v>
      </c>
      <c r="X31" s="60" t="s">
        <v>101</v>
      </c>
      <c r="Y31" s="61" t="s">
        <v>92</v>
      </c>
    </row>
    <row r="32" spans="1:25" ht="103.5" customHeight="1">
      <c r="A32" s="203"/>
      <c r="B32" s="172"/>
      <c r="C32" s="173"/>
      <c r="D32" s="173"/>
      <c r="E32" s="173"/>
      <c r="F32" s="173"/>
      <c r="G32" s="62"/>
      <c r="H32" s="57"/>
      <c r="I32" s="39" t="s">
        <v>68</v>
      </c>
      <c r="J32" s="116" t="s">
        <v>80</v>
      </c>
      <c r="K32" s="117"/>
      <c r="L32" s="24">
        <v>1</v>
      </c>
      <c r="M32" s="112" t="s">
        <v>81</v>
      </c>
      <c r="N32" s="113"/>
      <c r="O32" s="64" t="s">
        <v>90</v>
      </c>
      <c r="P32" s="65">
        <f>(O32/1)*14.29</f>
        <v>0</v>
      </c>
      <c r="Q32" s="66">
        <f>P32</f>
        <v>0</v>
      </c>
      <c r="R32" s="65">
        <f t="shared" si="2"/>
        <v>0</v>
      </c>
      <c r="S32" s="26">
        <v>0</v>
      </c>
      <c r="T32" s="26">
        <v>0</v>
      </c>
      <c r="U32" s="28">
        <v>0</v>
      </c>
      <c r="V32" s="28">
        <v>0</v>
      </c>
      <c r="W32" s="28">
        <v>0</v>
      </c>
      <c r="X32" s="60" t="s">
        <v>102</v>
      </c>
      <c r="Y32" s="61" t="s">
        <v>92</v>
      </c>
    </row>
    <row r="33" spans="1:25" ht="57" customHeight="1">
      <c r="A33" s="203"/>
      <c r="B33" s="172"/>
      <c r="C33" s="173"/>
      <c r="D33" s="173"/>
      <c r="E33" s="173"/>
      <c r="F33" s="173"/>
      <c r="G33" s="62"/>
      <c r="H33" s="67"/>
      <c r="I33" s="68" t="s">
        <v>69</v>
      </c>
      <c r="J33" s="126" t="s">
        <v>82</v>
      </c>
      <c r="K33" s="127"/>
      <c r="L33" s="27">
        <v>0.7</v>
      </c>
      <c r="M33" s="118" t="s">
        <v>83</v>
      </c>
      <c r="N33" s="119"/>
      <c r="O33" s="69">
        <v>0.29</v>
      </c>
      <c r="P33" s="65">
        <f>(O33/L33)</f>
        <v>0.41428571428571426</v>
      </c>
      <c r="Q33" s="66">
        <v>0.29</v>
      </c>
      <c r="R33" s="103">
        <f>Q33/L33</f>
        <v>0.41428571428571426</v>
      </c>
      <c r="S33" s="35">
        <v>40000000</v>
      </c>
      <c r="T33" s="35">
        <v>40000000</v>
      </c>
      <c r="U33" s="70">
        <f t="shared" si="0"/>
        <v>1</v>
      </c>
      <c r="V33" s="31">
        <f>5222699.63791051+2142857.14+2151270.8+4285714.28+2151270.8+2151270.8</f>
        <v>18105083.45791051</v>
      </c>
      <c r="W33" s="33">
        <f t="shared" si="1"/>
        <v>0.4526270864477628</v>
      </c>
      <c r="X33" s="71" t="s">
        <v>97</v>
      </c>
      <c r="Y33" s="61" t="s">
        <v>92</v>
      </c>
    </row>
    <row r="34" spans="1:25" ht="75.75" customHeight="1">
      <c r="A34" s="72">
        <v>2</v>
      </c>
      <c r="B34" s="129" t="s">
        <v>59</v>
      </c>
      <c r="C34" s="129"/>
      <c r="D34" s="129"/>
      <c r="E34" s="129"/>
      <c r="F34" s="129"/>
      <c r="G34" s="73"/>
      <c r="H34" s="57"/>
      <c r="I34" s="74" t="s">
        <v>84</v>
      </c>
      <c r="J34" s="130" t="s">
        <v>85</v>
      </c>
      <c r="K34" s="130"/>
      <c r="L34" s="25">
        <v>0.01</v>
      </c>
      <c r="M34" s="152" t="s">
        <v>86</v>
      </c>
      <c r="N34" s="152"/>
      <c r="O34" s="75" t="s">
        <v>90</v>
      </c>
      <c r="P34" s="76">
        <f>O34/1</f>
        <v>0</v>
      </c>
      <c r="Q34" s="75">
        <f>P34</f>
        <v>0</v>
      </c>
      <c r="R34" s="76">
        <f t="shared" si="2"/>
        <v>0</v>
      </c>
      <c r="S34" s="37">
        <v>0</v>
      </c>
      <c r="T34" s="37">
        <v>0</v>
      </c>
      <c r="U34" s="37">
        <v>0</v>
      </c>
      <c r="V34" s="28">
        <v>0</v>
      </c>
      <c r="W34" s="28">
        <v>0</v>
      </c>
      <c r="X34" s="60" t="s">
        <v>96</v>
      </c>
      <c r="Y34" s="61" t="s">
        <v>92</v>
      </c>
    </row>
    <row r="35" spans="1:25" ht="141" customHeight="1">
      <c r="A35" s="72">
        <v>3</v>
      </c>
      <c r="B35" s="129" t="s">
        <v>60</v>
      </c>
      <c r="C35" s="129"/>
      <c r="D35" s="129"/>
      <c r="E35" s="129"/>
      <c r="F35" s="129"/>
      <c r="G35" s="73"/>
      <c r="H35" s="57"/>
      <c r="I35" s="77" t="s">
        <v>87</v>
      </c>
      <c r="J35" s="167" t="s">
        <v>91</v>
      </c>
      <c r="K35" s="167" t="s">
        <v>88</v>
      </c>
      <c r="L35" s="24">
        <v>1</v>
      </c>
      <c r="M35" s="169" t="s">
        <v>89</v>
      </c>
      <c r="N35" s="169"/>
      <c r="O35" s="104">
        <v>0.002</v>
      </c>
      <c r="P35" s="105">
        <f>O35/1</f>
        <v>0.002</v>
      </c>
      <c r="Q35" s="78">
        <v>0.2</v>
      </c>
      <c r="R35" s="79">
        <f t="shared" si="2"/>
        <v>0.2</v>
      </c>
      <c r="S35" s="28">
        <v>30000000</v>
      </c>
      <c r="T35" s="28">
        <v>1000000</v>
      </c>
      <c r="U35" s="59">
        <f t="shared" si="0"/>
        <v>0.03333333333333333</v>
      </c>
      <c r="V35" s="32">
        <f>204761.919860701+142857.14+285714.28</f>
        <v>633333.339860701</v>
      </c>
      <c r="W35" s="34">
        <f t="shared" si="1"/>
        <v>0.633333339860701</v>
      </c>
      <c r="X35" s="106" t="s">
        <v>103</v>
      </c>
      <c r="Y35" s="61" t="s">
        <v>92</v>
      </c>
    </row>
    <row r="36" spans="1:23" s="84" customFormat="1" ht="24.75" customHeight="1" thickBot="1">
      <c r="A36" s="133" t="s">
        <v>1</v>
      </c>
      <c r="B36" s="133"/>
      <c r="C36" s="133"/>
      <c r="D36" s="133"/>
      <c r="E36" s="133"/>
      <c r="F36" s="133"/>
      <c r="G36" s="133"/>
      <c r="H36" s="133"/>
      <c r="I36" s="133"/>
      <c r="J36" s="133"/>
      <c r="K36" s="133"/>
      <c r="L36" s="133"/>
      <c r="M36" s="133"/>
      <c r="N36" s="133"/>
      <c r="O36" s="133"/>
      <c r="P36" s="81"/>
      <c r="Q36" s="82"/>
      <c r="R36" s="82"/>
      <c r="S36" s="29">
        <f>SUM(S27:S35)</f>
        <v>150000000</v>
      </c>
      <c r="T36" s="30">
        <f>SUM(T27:T35)</f>
        <v>56721984</v>
      </c>
      <c r="U36" s="23">
        <f>T36/S36</f>
        <v>0.37814656</v>
      </c>
      <c r="V36" s="36">
        <f>SUM(V27:V35)</f>
        <v>28753020.919999994</v>
      </c>
      <c r="W36" s="83">
        <f>V36/S36</f>
        <v>0.1916868061333333</v>
      </c>
    </row>
    <row r="37" spans="2:22" s="84" customFormat="1" ht="30.75" customHeight="1" thickBot="1">
      <c r="B37" s="200" t="s">
        <v>38</v>
      </c>
      <c r="C37" s="201"/>
      <c r="D37" s="85">
        <v>1</v>
      </c>
      <c r="F37" s="86" t="s">
        <v>37</v>
      </c>
      <c r="G37" s="87">
        <v>42549</v>
      </c>
      <c r="H37" s="88"/>
      <c r="I37" s="89">
        <v>43236</v>
      </c>
      <c r="J37" s="173"/>
      <c r="K37" s="173"/>
      <c r="L37" s="90"/>
      <c r="M37" s="66">
        <f>14.29*6</f>
        <v>85.74</v>
      </c>
      <c r="N37" s="90"/>
      <c r="O37" s="80"/>
      <c r="P37" s="38">
        <f>AVERAGE(P27:P35)</f>
        <v>0.2329206349206349</v>
      </c>
      <c r="Q37" s="15"/>
      <c r="R37" s="38">
        <f>AVERAGE(R27:R35)</f>
        <v>0.3001360544217687</v>
      </c>
      <c r="S37" s="131"/>
      <c r="T37" s="132"/>
      <c r="U37" s="16"/>
      <c r="V37" s="91"/>
    </row>
    <row r="38" spans="13:21" ht="12.75">
      <c r="M38" s="40">
        <v>14.26</v>
      </c>
      <c r="T38" s="93"/>
      <c r="U38" s="93"/>
    </row>
    <row r="39" spans="20:21" ht="12.75">
      <c r="T39" s="93"/>
      <c r="U39" s="93"/>
    </row>
    <row r="40" spans="1:24" s="53" customFormat="1" ht="21.75" customHeight="1">
      <c r="A40" s="94"/>
      <c r="B40" s="95"/>
      <c r="C40" s="121" t="s">
        <v>41</v>
      </c>
      <c r="D40" s="122"/>
      <c r="E40" s="122"/>
      <c r="F40" s="123"/>
      <c r="G40" s="125" t="s">
        <v>52</v>
      </c>
      <c r="H40" s="125"/>
      <c r="I40" s="125"/>
      <c r="J40" s="125"/>
      <c r="K40" s="96"/>
      <c r="L40" s="96"/>
      <c r="M40" s="96"/>
      <c r="N40" s="96"/>
      <c r="O40" s="96"/>
      <c r="P40" s="96"/>
      <c r="Q40" s="96"/>
      <c r="R40" s="96"/>
      <c r="S40" s="96"/>
      <c r="T40" s="97"/>
      <c r="U40" s="97"/>
      <c r="V40" s="97"/>
      <c r="W40" s="96"/>
      <c r="X40" s="96"/>
    </row>
    <row r="41" spans="1:24" s="53" customFormat="1" ht="29.25" customHeight="1">
      <c r="A41" s="199" t="s">
        <v>14</v>
      </c>
      <c r="B41" s="199"/>
      <c r="C41" s="120" t="s">
        <v>104</v>
      </c>
      <c r="D41" s="124"/>
      <c r="E41" s="124"/>
      <c r="F41" s="115"/>
      <c r="G41" s="98" t="s">
        <v>53</v>
      </c>
      <c r="H41" s="98"/>
      <c r="I41" s="120" t="str">
        <f>'[1]POA H.A.'!G24</f>
        <v>LUZ DEYANIRA GONZALEZ CASTILLO</v>
      </c>
      <c r="J41" s="115"/>
      <c r="K41" s="96"/>
      <c r="L41" s="96"/>
      <c r="M41" s="96"/>
      <c r="N41" s="96"/>
      <c r="O41" s="96"/>
      <c r="P41" s="96"/>
      <c r="Q41" s="96"/>
      <c r="R41" s="96"/>
      <c r="S41" s="96"/>
      <c r="T41" s="96"/>
      <c r="U41" s="96"/>
      <c r="V41" s="97"/>
      <c r="W41" s="96"/>
      <c r="X41" s="96"/>
    </row>
    <row r="42" spans="1:24" ht="29.25" customHeight="1">
      <c r="A42" s="122" t="s">
        <v>15</v>
      </c>
      <c r="B42" s="123"/>
      <c r="C42" s="120" t="s">
        <v>105</v>
      </c>
      <c r="D42" s="124"/>
      <c r="E42" s="124"/>
      <c r="F42" s="115"/>
      <c r="G42" s="98" t="s">
        <v>54</v>
      </c>
      <c r="H42" s="98"/>
      <c r="I42" s="120" t="str">
        <f>'[1]POA H.A.'!G25</f>
        <v>Subdirectora de Planeación y Sistemas de Información</v>
      </c>
      <c r="J42" s="115"/>
      <c r="K42" s="96"/>
      <c r="L42" s="96"/>
      <c r="M42" s="96"/>
      <c r="N42" s="96"/>
      <c r="O42" s="96"/>
      <c r="P42" s="99"/>
      <c r="Q42" s="96"/>
      <c r="R42" s="96"/>
      <c r="S42" s="96"/>
      <c r="T42" s="96"/>
      <c r="U42" s="97"/>
      <c r="V42" s="97"/>
      <c r="W42" s="96"/>
      <c r="X42" s="99"/>
    </row>
    <row r="43" spans="1:25" ht="29.25" customHeight="1">
      <c r="A43" s="199" t="s">
        <v>13</v>
      </c>
      <c r="B43" s="199"/>
      <c r="C43" s="121"/>
      <c r="D43" s="122"/>
      <c r="E43" s="122"/>
      <c r="F43" s="123"/>
      <c r="G43" s="98"/>
      <c r="H43" s="98"/>
      <c r="I43" s="120"/>
      <c r="J43" s="115"/>
      <c r="K43" s="96"/>
      <c r="L43" s="96"/>
      <c r="M43" s="96"/>
      <c r="N43" s="96"/>
      <c r="O43" s="96"/>
      <c r="P43" s="99"/>
      <c r="Q43" s="96"/>
      <c r="R43" s="96"/>
      <c r="S43" s="96"/>
      <c r="T43" s="96"/>
      <c r="U43" s="96"/>
      <c r="V43" s="96"/>
      <c r="W43" s="96"/>
      <c r="X43" s="96"/>
      <c r="Y43" s="100"/>
    </row>
    <row r="44" spans="1:24" ht="29.25" customHeight="1">
      <c r="A44" s="199" t="s">
        <v>16</v>
      </c>
      <c r="B44" s="199"/>
      <c r="C44" s="114">
        <v>43291</v>
      </c>
      <c r="D44" s="124"/>
      <c r="E44" s="124"/>
      <c r="F44" s="115"/>
      <c r="G44" s="101">
        <v>42550</v>
      </c>
      <c r="H44" s="98"/>
      <c r="I44" s="114">
        <f>C44</f>
        <v>43291</v>
      </c>
      <c r="J44" s="115"/>
      <c r="K44" s="96"/>
      <c r="L44" s="96"/>
      <c r="M44" s="96"/>
      <c r="N44" s="96"/>
      <c r="O44" s="96"/>
      <c r="P44" s="96"/>
      <c r="Q44" s="96"/>
      <c r="R44" s="96"/>
      <c r="S44" s="96"/>
      <c r="T44" s="96"/>
      <c r="U44" s="96"/>
      <c r="V44" s="96"/>
      <c r="W44" s="96"/>
      <c r="X44" s="96"/>
    </row>
    <row r="57" ht="12.75">
      <c r="M57" s="18"/>
    </row>
  </sheetData>
  <sheetProtection/>
  <mergeCells count="88">
    <mergeCell ref="C43:F43"/>
    <mergeCell ref="A41:B41"/>
    <mergeCell ref="Y24:Y26"/>
    <mergeCell ref="X24:X26"/>
    <mergeCell ref="S24:S26"/>
    <mergeCell ref="T24:T26"/>
    <mergeCell ref="U24:U26"/>
    <mergeCell ref="O25:O26"/>
    <mergeCell ref="R25:R26"/>
    <mergeCell ref="I24:I26"/>
    <mergeCell ref="J24:K26"/>
    <mergeCell ref="L24:L26"/>
    <mergeCell ref="V24:V26"/>
    <mergeCell ref="C42:F42"/>
    <mergeCell ref="U1:X1"/>
    <mergeCell ref="U2:X2"/>
    <mergeCell ref="A5:X5"/>
    <mergeCell ref="A1:C4"/>
    <mergeCell ref="D1:T2"/>
    <mergeCell ref="Q24:R24"/>
    <mergeCell ref="P25:P26"/>
    <mergeCell ref="A44:B44"/>
    <mergeCell ref="A43:B43"/>
    <mergeCell ref="B37:C37"/>
    <mergeCell ref="A42:B42"/>
    <mergeCell ref="C44:F44"/>
    <mergeCell ref="A27:A33"/>
    <mergeCell ref="M31:N31"/>
    <mergeCell ref="M32:N32"/>
    <mergeCell ref="J37:K37"/>
    <mergeCell ref="O23:P23"/>
    <mergeCell ref="S11:S13"/>
    <mergeCell ref="A11:C11"/>
    <mergeCell ref="M24:N26"/>
    <mergeCell ref="O24:P24"/>
    <mergeCell ref="A18:C20"/>
    <mergeCell ref="O14:X14"/>
    <mergeCell ref="A15:C17"/>
    <mergeCell ref="A12:C14"/>
    <mergeCell ref="W24:W26"/>
    <mergeCell ref="U3:W3"/>
    <mergeCell ref="U4:W4"/>
    <mergeCell ref="D3:T4"/>
    <mergeCell ref="D11:I11"/>
    <mergeCell ref="O11:R11"/>
    <mergeCell ref="T11:T13"/>
    <mergeCell ref="M11:N13"/>
    <mergeCell ref="D12:I14"/>
    <mergeCell ref="A21:C23"/>
    <mergeCell ref="J35:K35"/>
    <mergeCell ref="M27:N27"/>
    <mergeCell ref="H25:H26"/>
    <mergeCell ref="M35:N35"/>
    <mergeCell ref="B27:F33"/>
    <mergeCell ref="A24:A26"/>
    <mergeCell ref="B35:F35"/>
    <mergeCell ref="J27:K27"/>
    <mergeCell ref="B24:F26"/>
    <mergeCell ref="S37:T37"/>
    <mergeCell ref="A36:O36"/>
    <mergeCell ref="D15:I17"/>
    <mergeCell ref="D18:I20"/>
    <mergeCell ref="M34:N34"/>
    <mergeCell ref="Q27:Q29"/>
    <mergeCell ref="L27:L29"/>
    <mergeCell ref="Q25:Q26"/>
    <mergeCell ref="Q23:R23"/>
    <mergeCell ref="D21:I23"/>
    <mergeCell ref="C40:F40"/>
    <mergeCell ref="C41:F41"/>
    <mergeCell ref="G40:J40"/>
    <mergeCell ref="J33:K33"/>
    <mergeCell ref="J29:K29"/>
    <mergeCell ref="J30:K30"/>
    <mergeCell ref="I41:J41"/>
    <mergeCell ref="B34:F34"/>
    <mergeCell ref="J34:K34"/>
    <mergeCell ref="J32:K32"/>
    <mergeCell ref="R27:R29"/>
    <mergeCell ref="M28:N28"/>
    <mergeCell ref="M29:N29"/>
    <mergeCell ref="M30:N30"/>
    <mergeCell ref="I44:J44"/>
    <mergeCell ref="J28:K28"/>
    <mergeCell ref="M33:N33"/>
    <mergeCell ref="J31:K31"/>
    <mergeCell ref="I42:J42"/>
    <mergeCell ref="I43:J43"/>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HDIAZ</dc:creator>
  <cp:keywords/>
  <dc:description/>
  <cp:lastModifiedBy>Celia Velasquez</cp:lastModifiedBy>
  <cp:lastPrinted>2016-03-31T20:03:43Z</cp:lastPrinted>
  <dcterms:created xsi:type="dcterms:W3CDTF">2009-04-01T16:45:05Z</dcterms:created>
  <dcterms:modified xsi:type="dcterms:W3CDTF">2018-07-25T20:01:28Z</dcterms:modified>
  <cp:category/>
  <cp:version/>
  <cp:contentType/>
  <cp:contentStatus/>
</cp:coreProperties>
</file>