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POA-1" sheetId="1" r:id="rId1"/>
  </sheets>
  <externalReferences>
    <externalReference r:id="rId4"/>
    <externalReference r:id="rId5"/>
    <externalReference r:id="rId6"/>
    <externalReference r:id="rId7"/>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<sst xmlns="http://schemas.openxmlformats.org/spreadsheetml/2006/main" count="124" uniqueCount="106">
  <si>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</si>
  <si>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</si>
  <si>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</si>
  <si>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</si>
  <si>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</si>
  <si>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</si>
  <si>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</si>
  <si>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</si>
  <si>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</si>
  <si>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</si>
  <si>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</si>
  <si>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</si>
  <si>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</si>
  <si>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</si>
  <si>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</si>
  <si>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</si>
  <si>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</si>
  <si>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</si>
  <si>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</si>
  <si>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</si>
  <si>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</si>
  <si>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</si>
  <si>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</si>
  <si>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</si>
  <si>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</si>
  <si>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</si>
  <si>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</si>
  <si>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</si>
  <si>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</si>
  <si>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</si>
  <si>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</si>
  <si>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</si>
  <si>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</si>
  <si>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</si>
  <si>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</si>
  <si>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</si>
  <si>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</si>
  <si>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</si>
  <si>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</si>
  <si>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</si>
  <si>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</si>
  <si>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</si>
  <si>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</si>
  <si>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</si>
  <si>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</si>
  <si>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</si>
  <si>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</si>
  <si>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</si>
  <si>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</si>
  <si>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</si>
  <si>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SUBPROGRAMA PLAN DE ACCIÓN:</t>
  </si>
  <si>
    <t xml:space="preserve">PROYECTO </t>
  </si>
  <si>
    <t>APROBÓ</t>
  </si>
  <si>
    <t>LUZ DEYANIRA GONZALEZ CASTILLO</t>
  </si>
  <si>
    <t>Subdirectora de Planeación y Sistemas de Información</t>
  </si>
  <si>
    <t>X</t>
  </si>
  <si>
    <r>
      <rPr>
        <b/>
        <sz val="10"/>
        <rFont val="Arial"/>
        <family val="2"/>
      </rPr>
      <t>FUENTE DE VERIFICACION DE EVIDENCIAS REPORTADAS</t>
    </r>
    <r>
      <rPr>
        <sz val="10"/>
        <rFont val="Arial"/>
        <family val="0"/>
      </rPr>
      <t xml:space="preserve"> 
(Señalar ruta magnetica o fisica de acceso a la evidencia)</t>
    </r>
  </si>
  <si>
    <t>Administrar y Fortalecer la Red Física del SIRAP CORPOBOYACA</t>
  </si>
  <si>
    <t>Inscripción de áreas protegidas en el RUNAP</t>
  </si>
  <si>
    <t>Administrar y Fortalecer la Red de Actores del SIRAP CORPOBOYACÁ</t>
  </si>
  <si>
    <t>NOVIEMBRE</t>
  </si>
  <si>
    <t>Versión 0</t>
  </si>
  <si>
    <t>Realizar acciones que permitan el desarrollo del proyecto GEF SINAP y/o proyectos de investigación del programa BIO</t>
  </si>
  <si>
    <t>Realizar acciones de fortalecimiento del SIRAP y los ecosistemas estratégicos (páramos y/o humedales)</t>
  </si>
  <si>
    <t>Realizar el proceso de vinculación de las éntidades privadas, al Proyecto Plan Padrino</t>
  </si>
  <si>
    <t>Realizar acciones para el posicionamiento y divulgación del SIRAP-CORPOBOYACA</t>
  </si>
  <si>
    <t>Declarar u homologar un área protegida en jurisdicción de Corpoboyacá</t>
  </si>
  <si>
    <t>Avanzar en el estudio de tenencia de dos área protegidas</t>
  </si>
  <si>
    <t>100% de ejecución, acciones que permitan el desarrollo del proyecto GEF SINAP y/o proyectos de investigación del programa BIO</t>
  </si>
  <si>
    <t>100% de ejecución de las acciones de fortalecimiento del SIRAP y los ecosistemas estratégicos (páramos y/o humedales)</t>
  </si>
  <si>
    <t>Número de acciones ejecutadas/No de acciones programadas</t>
  </si>
  <si>
    <t>Número de acciones de fortalecimiento del SIRAP y los ecosistemas estratégicosejecutadas /No  de acciones programadas</t>
  </si>
  <si>
    <t>Una Entidad vinculada al Plan Padrino</t>
  </si>
  <si>
    <t>Número de entidades vinculadas al Proyecto Plan Padrino/No. De entidades programadas</t>
  </si>
  <si>
    <t>100% de ejecución, en las acciones priroizadas</t>
  </si>
  <si>
    <t>Número de acciones realizadas para el posicionamiento y divulgación del SIRAP</t>
  </si>
  <si>
    <t>Un área declarada u homologada</t>
  </si>
  <si>
    <t>No. Áreas declaradas u homologadas/No. De areas programadas a homologar</t>
  </si>
  <si>
    <t>0,67% de avace en el estudio de tenencia de dos areas protegidas</t>
  </si>
  <si>
    <t>%de avance en los estudios de tenencia de dos areas protegidas/% de avance programado</t>
  </si>
  <si>
    <t>Inscribir un área protegidas decarada u homologada</t>
  </si>
  <si>
    <t>1 área protegida inscrita</t>
  </si>
  <si>
    <t>% de la superficie de áreas protegidas regionales declaradas homologadas o recategorizadas, inscritas en el RUNAP/% de superficie programadas</t>
  </si>
  <si>
    <t>Realizar el septimo encuentro del CORAP</t>
  </si>
  <si>
    <t>Un encuentro del CORAP programado y desarrollado</t>
  </si>
  <si>
    <t>No. De encuentros del CORAP realizados/No de encuentros programados</t>
  </si>
  <si>
    <t>0</t>
  </si>
  <si>
    <t>Un encuentro del CORAP programado y desarrollado con intercambio de experiencias</t>
  </si>
  <si>
    <t>AREASPROTEGIDAS:\PLANIFICACION_ BIODIVERSIDAD\140-61 ESTRU_ECO_PRINCIPAL\140-6101\2018</t>
  </si>
  <si>
    <t>MAYO</t>
  </si>
  <si>
    <t>Se adelanta la revisión para culminar con el proceso de homologación del Distrito de Manejo Integrado y Área de Recreación Lago Sochagota y la Cuenca que lo alimenta estableciendo la rectificación de linderos y objetivos de conservación del área protegidas para proceder al Registro ante el RUNAP</t>
  </si>
  <si>
    <t>Realizar una acción para el fortalecimiento de las RNSC del SIRAP-CORPOBOYACA</t>
  </si>
  <si>
    <t>una Actividad de fortalecimiento Realizada</t>
  </si>
  <si>
    <t>HUGO ARMANDO DIAZ SUAREZ</t>
  </si>
  <si>
    <t>Profesional especializado</t>
  </si>
  <si>
    <t>0,3</t>
  </si>
  <si>
    <t xml:space="preserve">Consolidación de los componentes programáticos de los planes de manejo de las áreas protegidas para el portafolio de servicios dirigidas a las empresas para el programa plan padrino. 
Se realizó reunión de capacitación del decreto 2205 de 2015, con la participación del ingeniero Camilo Luengas, delegado del CAR Cundinamarca con el fin de aclarar dudas, tratar temas de normatividad vigente y el proceso para la implementación de los incentivos tributarios dentro de la entidad, fortalecimiento y beneficios del plan padrino.
Se diseñó la página Web del Plan Padrino dentro de la página del SIRAP  y se avanza en la compilación de información prioritaria de las áreas protegidas para alimentar dicha página, la cual se encuentra en ajustes para aprobación, se avanza en el diseño del folleto del plan padrino, infomerciales
</t>
  </si>
  <si>
    <t>Se continua con la elaboración y con la revisión de la información cartográfica de las áreas protegidas para la elaboración de las bases de datos y la consolidación los predios teniendo en cuenta la información con la que cuenta la Corporación en el Sistema de Información Ambiental Territorial.</t>
  </si>
  <si>
    <t>SEPTIEMBRE</t>
  </si>
  <si>
    <t xml:space="preserve">
Se realizaron los ajustes a la minuta para el convenio con WWF  se tiene previsto la firma para el mes de octubre. 
Se avanza en el cronograma de actividades para el segundo semestre para avanzar en acciones de trabajo con la WWF.</t>
  </si>
  <si>
    <t xml:space="preserve">
Se realizaron  salidas técnicas al PNR Unidad Biogeografica Siscunsí - Ocetá con delegados de USAID con el fin de identificar las potencialidades del área para posibles proyectos que permitan el uso sostenible y la conservación de estos ecosistemas  
Se participó en mesa de trabajo con el Consejo Superior Ambiental de Boyacá - COSAB, donde se socializó el tema de Ecosistemas de páramo en la Jurisdicción de Corpoboyacá para definir la gobernanza y participación ciudadana de estos ecosistemas después de su delimitación
Se realizó mesa de trabajo con los miembros del SIDAP Boyacá para avanzar en el análisis técnico que permita definir el presupuesto requerido para comenzar con la formulación de los planes de manejo de los Páramos delimitados de Boyacá de acuerdo a lo establecido en la Resolución 00886 de 2018, proponiendo las estrategias para lograr la vinculación y participación activa de todo los actores sociales para lograr la sostenibilidad del territorio
Se realizó mesa de trabajo para avanzar en acciones que permitan avanzar en la delimitación de los humedales priorizados del municio de Sogamoso.
Se realizó mesa de trabajo SWISAID para avainzar en acciones que permitan el ffortalecimeinto de acciones de reconversión en el complejo de páramo Tota-Bijagual-Mamapacha.</t>
  </si>
  <si>
    <t>Se continúa con en el analisis del presupuesto y actividades a desarrollar en la mesa de trabajo con las Reservas Naturales de la Sociedad Civil (RNSC).
Se tavanza en temario para la mesa de trabajo con las RNSC.</t>
  </si>
  <si>
    <t>A la fecha ya se encuentran impresos los folletos de Páramos y Áreas protegidas y ya se envio la información a la dependencia de comunicaciones para proceder a su diseño.
Se adelanta la recopilación del diseño del cartillas del SIRAP y de páramos como estrtegia de fortalecimienot en los procesos de divulgación y posicionamiento.</t>
  </si>
  <si>
    <t>Se adelanta el proceso de revisión del Documento técnico para la declaratoria de los bosque secos del chicamocha por parte del equipo supervisor.
Se comenzo con el proceso de homologación de DRMI Sochagota y la cuenca que lo alimenta con el consejo directivo de Corpoboyacá. Posterior a eso se avanzara con el proceso de homolgación.</t>
  </si>
  <si>
    <t>0,8</t>
  </si>
  <si>
    <t xml:space="preserve">
Se adelanta la elaboración de estudios previos para dar inicio al cronograma de contratación del septimo encuentro del CORAP y todas sus actividades, se tiene previsto realizar el proceso de contratación para el mes de Octubre.</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</si>
</sst>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0_);\(0\)"/>
    <numFmt numFmtId="192" formatCode="0.0%"/>
    <numFmt numFmtId="193" formatCode="[$-240A]hh:mm:ss\ AM/PM"/>
    <numFmt numFmtId="194" formatCode="0.000%"/>
    <numFmt numFmtId="195" formatCode="0.0000%"/>
    <numFmt numFmtId="196" formatCode="0.0"/>
    <numFmt numFmtId="197" formatCode="_(* #,##0.0_);_(* \(#,##0.0\);_(* &quot;-&quot;??_);_(@_)"/>
    <numFmt numFmtId="198" formatCode="_(* #,##0.000_);_(* \(#,##0.000\);_(* &quot;-&quot;??_);_(@_)"/>
    <numFmt numFmtId="199" formatCode="_(* #,##0.0000_);_(* \(#,##0.0000\);_(* &quot;-&quot;??_);_(@_)"/>
    <numFmt numFmtId="200" formatCode="_(* #,##0.00000_);_(* \(#,##0.00000\);_(* &quot;-&quot;??_);_(@_)"/>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quot;$&quot;\ #,##0"/>
    <numFmt numFmtId="206" formatCode="&quot;$&quot;\ #,##0.00"/>
    <numFmt numFmtId="207" formatCode="&quot;$&quot;\ #,##0.0"/>
    <numFmt numFmtId="208" formatCode="[$-240A]dddd\,\ d\ &quot;de&quot;\ mmmm\ &quot;de&quot;\ yyyy"/>
  </numFmts>
  <fonts count="4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sz val="10"/>
      <color indexed="8"/>
      <name val="Arial"/>
      <family val="2"/>
    </font>
    <font>
      <sz val="10"/>
      <color indexed="10"/>
      <name val="Arial"/>
      <family val="2"/>
    </font>
    <font>
      <sz val="14"/>
      <color indexed="10"/>
      <name val="Arial"/>
      <family val="2"/>
    </font>
    <font>
      <b/>
      <sz val="12"/>
      <color indexed="10"/>
      <name val="Arial"/>
      <family val="2"/>
    </font>
    <font>
      <sz val="8"/>
      <color indexed="10"/>
      <name val="Arial"/>
      <family val="2"/>
    </font>
    <font>
      <b/>
      <sz val="10"/>
      <color indexed="10"/>
      <name val="Arial"/>
      <family val="2"/>
    </font>
    <font>
      <sz val="12"/>
      <color indexed="10"/>
      <name val="Arial"/>
      <family val="2"/>
    </font>
    <font>
      <b/>
      <sz val="10"/>
      <color indexed="8"/>
      <name val="Arial"/>
      <family val="2"/>
    </font>
    <font>
      <sz val="11"/>
      <name val="Calibri"/>
      <family val="2"/>
    </font>
    <font>
      <sz val="10"/>
      <color theme="1"/>
      <name val="Arial"/>
      <family val="2"/>
    </font>
    <font>
      <sz val="14"/>
      <color rgb="FFFF0000"/>
      <name val="Arial"/>
      <family val="2"/>
    </font>
    <font>
      <b/>
      <sz val="12"/>
      <color rgb="FFFF0000"/>
      <name val="Arial"/>
      <family val="2"/>
    </font>
    <font>
      <sz val="8"/>
      <color rgb="FFFF0000"/>
      <name val="Arial"/>
      <family val="2"/>
    </font>
    <font>
      <b/>
      <sz val="10"/>
      <color rgb="FFFF0000"/>
      <name val="Arial"/>
      <family val="2"/>
    </font>
    <font>
      <sz val="10"/>
      <color rgb="FFFF0000"/>
      <name val="Arial"/>
      <family val="2"/>
    </font>
    <font>
      <sz val="12"/>
      <color rgb="FFFF0000"/>
      <name val="Arial"/>
      <family val="2"/>
    </font>
    <font>
      <b/>
      <sz val="10"/>
      <color theme="1"/>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color indexed="63"/>
      </right>
      <top/>
      <bottom style="medium"/>
    </border>
    <border>
      <left style="thin"/>
      <right style="thin"/>
      <top/>
      <bottom style="medium"/>
    </border>
    <border>
      <left/>
      <right/>
      <top/>
      <bottom style="medium"/>
    </border>
    <border>
      <left style="thin"/>
      <right style="thin"/>
      <top style="medium"/>
      <bottom style="thin"/>
    </border>
    <border>
      <left/>
      <right style="thin"/>
      <top style="thin"/>
      <bottom/>
    </border>
    <border>
      <left/>
      <right style="thin"/>
      <top/>
      <bottom/>
    </border>
    <border>
      <left style="medium"/>
      <right style="thin"/>
      <top>
        <color indexed="63"/>
      </top>
      <bottom style="medium"/>
    </border>
    <border>
      <left/>
      <right style="thin"/>
      <top/>
      <bottom style="medium"/>
    </border>
    <border>
      <left/>
      <right style="thin"/>
      <top style="thin"/>
      <bottom style="thin"/>
    </border>
    <border>
      <left/>
      <right/>
      <top style="thin"/>
      <bottom style="thin"/>
    </border>
    <border>
      <left style="thin"/>
      <right style="thin"/>
      <top/>
      <bottom style="thin"/>
    </border>
    <border>
      <left style="medium"/>
      <right style="medium"/>
      <top style="medium"/>
      <bottom style="medium"/>
    </border>
    <border>
      <left style="thin"/>
      <right style="thin"/>
      <top/>
      <bottom/>
    </border>
    <border>
      <left style="thin"/>
      <right/>
      <top style="thin"/>
      <bottom/>
    </border>
    <border>
      <left style="medium"/>
      <right>
        <color indexed="63"/>
      </right>
      <top style="medium"/>
      <bottom>
        <color indexed="63"/>
      </bottom>
    </border>
    <border>
      <left>
        <color indexed="63"/>
      </left>
      <right>
        <color indexed="63"/>
      </right>
      <top style="medium"/>
      <bottom>
        <color indexed="63"/>
      </bottom>
    </border>
    <border>
      <left/>
      <right/>
      <top style="thin"/>
      <bottom/>
    </border>
    <border>
      <left style="thin"/>
      <right/>
      <top/>
      <bottom/>
    </border>
    <border>
      <left style="thin"/>
      <right/>
      <top/>
      <bottom style="thin"/>
    </border>
    <border>
      <left/>
      <right/>
      <top/>
      <bottom style="thin"/>
    </border>
    <border>
      <left/>
      <right style="thin"/>
      <top/>
      <bottom style="thin"/>
    </border>
    <border>
      <left style="medium"/>
      <right/>
      <top style="thin"/>
      <bottom/>
    </border>
    <border>
      <left style="medium"/>
      <right/>
      <top/>
      <bottom/>
    </border>
    <border>
      <left style="medium"/>
      <right/>
      <top style="medium"/>
      <bottom style="thin"/>
    </border>
    <border>
      <left/>
      <right/>
      <top style="medium"/>
      <bottom style="thin"/>
    </border>
    <border>
      <left style="medium"/>
      <right/>
      <top/>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233">
    <xf numFmtId="0" fontId="0" fillId="0" borderId="0" xfId="0" applyAlignment="1">
      <alignment/>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49" fontId="20" fillId="0" borderId="0" xfId="61"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1"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justify" vertical="center" wrapText="1"/>
      <protection/>
    </xf>
    <xf numFmtId="3" fontId="0" fillId="0" borderId="0" xfId="0" applyNumberFormat="1" applyFont="1" applyFill="1" applyBorder="1" applyAlignment="1">
      <alignment horizontal="justify" vertical="center" wrapText="1"/>
    </xf>
    <xf numFmtId="0" fontId="19" fillId="0" borderId="0" xfId="0" applyFont="1" applyFill="1" applyBorder="1" applyAlignment="1" applyProtection="1">
      <alignment horizontal="center" vertical="center"/>
      <protection locked="0"/>
    </xf>
    <xf numFmtId="0" fontId="19" fillId="0" borderId="12"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9" fontId="0" fillId="0" borderId="13" xfId="62"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9" fontId="0" fillId="0" borderId="10" xfId="0" applyNumberFormat="1" applyFont="1" applyFill="1" applyBorder="1" applyAlignment="1" applyProtection="1">
      <alignment horizontal="center" vertical="center" wrapText="1"/>
      <protection/>
    </xf>
    <xf numFmtId="187" fontId="0" fillId="0" borderId="11" xfId="59" applyNumberFormat="1"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187" fontId="0" fillId="0" borderId="10" xfId="62" applyNumberFormat="1" applyFont="1" applyFill="1" applyBorder="1" applyAlignment="1">
      <alignment horizontal="center" vertical="center" wrapText="1"/>
    </xf>
    <xf numFmtId="187" fontId="19" fillId="0" borderId="14" xfId="0" applyNumberFormat="1" applyFont="1" applyFill="1" applyBorder="1" applyAlignment="1" applyProtection="1">
      <alignment horizontal="center" vertical="center" wrapText="1"/>
      <protection/>
    </xf>
    <xf numFmtId="187" fontId="19" fillId="0" borderId="14" xfId="62" applyNumberFormat="1" applyFont="1" applyFill="1" applyBorder="1" applyAlignment="1" applyProtection="1">
      <alignment horizontal="center" vertical="center" wrapText="1"/>
      <protection/>
    </xf>
    <xf numFmtId="187" fontId="0" fillId="0" borderId="11" xfId="62" applyNumberFormat="1" applyFont="1" applyFill="1" applyBorder="1" applyAlignment="1">
      <alignment horizontal="center" vertical="center" wrapText="1"/>
    </xf>
    <xf numFmtId="187" fontId="0" fillId="0" borderId="10" xfId="59" applyNumberFormat="1" applyFont="1" applyFill="1" applyBorder="1" applyAlignment="1">
      <alignment horizontal="center" vertical="center" wrapText="1"/>
    </xf>
    <xf numFmtId="0" fontId="0" fillId="0" borderId="10" xfId="0" applyFont="1" applyFill="1" applyBorder="1" applyAlignment="1" applyProtection="1">
      <alignment horizontal="justify" vertical="center" wrapText="1"/>
      <protection/>
    </xf>
    <xf numFmtId="0" fontId="0" fillId="0" borderId="0" xfId="0" applyFill="1" applyAlignment="1" applyProtection="1">
      <alignment vertical="center"/>
      <protection locked="0"/>
    </xf>
    <xf numFmtId="0" fontId="22" fillId="0" borderId="0" xfId="0" applyFont="1" applyFill="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2" fillId="0" borderId="0" xfId="0" applyFont="1" applyFill="1" applyBorder="1" applyAlignment="1" applyProtection="1">
      <alignment horizontal="center" vertical="center"/>
      <protection/>
    </xf>
    <xf numFmtId="0" fontId="0" fillId="0" borderId="15" xfId="0" applyFill="1" applyBorder="1" applyAlignment="1" applyProtection="1">
      <alignment vertical="center"/>
      <protection/>
    </xf>
    <xf numFmtId="0" fontId="20" fillId="0" borderId="15"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left" vertical="center"/>
      <protection/>
    </xf>
    <xf numFmtId="49" fontId="20" fillId="0" borderId="0" xfId="61" applyNumberFormat="1"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19" fillId="0" borderId="16"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49" fontId="19" fillId="0" borderId="10" xfId="61"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3" fontId="19"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vertical="center" wrapText="1"/>
      <protection/>
    </xf>
    <xf numFmtId="0" fontId="0" fillId="0" borderId="17" xfId="0" applyFont="1" applyFill="1" applyBorder="1" applyAlignment="1">
      <alignment vertical="center" wrapText="1"/>
    </xf>
    <xf numFmtId="0" fontId="19" fillId="0" borderId="10" xfId="0" applyFont="1" applyFill="1" applyBorder="1" applyAlignment="1" applyProtection="1">
      <alignment horizontal="justify" vertical="center" wrapText="1"/>
      <protection/>
    </xf>
    <xf numFmtId="9" fontId="0" fillId="0" borderId="10" xfId="68" applyFont="1" applyFill="1" applyBorder="1" applyAlignment="1" applyProtection="1">
      <alignment horizontal="center" vertical="center" wrapText="1"/>
      <protection locked="0"/>
    </xf>
    <xf numFmtId="9" fontId="0" fillId="0" borderId="10" xfId="61" applyNumberFormat="1" applyFont="1" applyFill="1" applyBorder="1" applyAlignment="1" applyProtection="1">
      <alignment horizontal="center" vertical="center" wrapText="1"/>
      <protection/>
    </xf>
    <xf numFmtId="49" fontId="0" fillId="0" borderId="10" xfId="61" applyNumberFormat="1" applyFont="1" applyFill="1" applyBorder="1" applyAlignment="1" applyProtection="1">
      <alignment horizontal="justify" vertical="center" wrapText="1"/>
      <protection locked="0"/>
    </xf>
    <xf numFmtId="187" fontId="0" fillId="0" borderId="10" xfId="0" applyNumberFormat="1" applyFont="1" applyFill="1" applyBorder="1" applyAlignment="1" applyProtection="1">
      <alignment vertical="center" wrapText="1"/>
      <protection locked="0"/>
    </xf>
    <xf numFmtId="0" fontId="0" fillId="0" borderId="18" xfId="0" applyFont="1" applyFill="1" applyBorder="1" applyAlignment="1">
      <alignment vertical="center" wrapText="1"/>
    </xf>
    <xf numFmtId="49" fontId="0" fillId="0" borderId="10" xfId="61" applyNumberFormat="1" applyFont="1" applyFill="1" applyBorder="1" applyAlignment="1" applyProtection="1">
      <alignment horizontal="justify" vertical="top" wrapText="1"/>
      <protection locked="0"/>
    </xf>
    <xf numFmtId="49" fontId="0" fillId="0" borderId="10" xfId="61" applyNumberFormat="1" applyFont="1" applyFill="1" applyBorder="1" applyAlignment="1" applyProtection="1">
      <alignment horizontal="center" vertical="center" wrapText="1"/>
      <protection locked="0"/>
    </xf>
    <xf numFmtId="2" fontId="0" fillId="0" borderId="10" xfId="69" applyNumberFormat="1" applyFont="1" applyFill="1" applyBorder="1" applyAlignment="1" applyProtection="1">
      <alignment horizontal="center" vertical="center" wrapText="1"/>
      <protection locked="0"/>
    </xf>
    <xf numFmtId="2" fontId="0" fillId="0" borderId="10" xfId="61" applyNumberFormat="1" applyFont="1" applyFill="1" applyBorder="1" applyAlignment="1" applyProtection="1">
      <alignment horizontal="center" vertical="center" wrapText="1"/>
      <protection locked="0"/>
    </xf>
    <xf numFmtId="0" fontId="19" fillId="0" borderId="11" xfId="0" applyFont="1" applyFill="1" applyBorder="1" applyAlignment="1" applyProtection="1">
      <alignment horizontal="justify" vertical="center" wrapText="1"/>
      <protection/>
    </xf>
    <xf numFmtId="14" fontId="0" fillId="0" borderId="11" xfId="0" applyNumberFormat="1" applyFont="1" applyFill="1" applyBorder="1" applyAlignment="1" applyProtection="1">
      <alignment horizontal="justify" vertical="center" wrapText="1"/>
      <protection/>
    </xf>
    <xf numFmtId="9" fontId="0" fillId="0" borderId="11" xfId="61" applyNumberFormat="1" applyFont="1" applyFill="1" applyBorder="1" applyAlignment="1" applyProtection="1">
      <alignment horizontal="center" vertical="center" wrapText="1"/>
      <protection/>
    </xf>
    <xf numFmtId="49" fontId="0" fillId="0" borderId="11" xfId="61" applyNumberFormat="1" applyFont="1" applyFill="1" applyBorder="1" applyAlignment="1" applyProtection="1">
      <alignment horizontal="justify" vertical="center" wrapText="1"/>
      <protection locked="0"/>
    </xf>
    <xf numFmtId="0" fontId="0" fillId="0" borderId="10" xfId="0" applyFont="1" applyFill="1" applyBorder="1" applyAlignment="1" applyProtection="1">
      <alignment horizontal="center" vertical="center"/>
      <protection/>
    </xf>
    <xf numFmtId="0" fontId="0" fillId="0" borderId="10" xfId="0" applyFont="1" applyFill="1" applyBorder="1" applyAlignment="1">
      <alignment vertical="center" wrapText="1"/>
    </xf>
    <xf numFmtId="14" fontId="0" fillId="0" borderId="10" xfId="0" applyNumberFormat="1" applyFont="1" applyFill="1" applyBorder="1" applyAlignment="1" applyProtection="1">
      <alignment horizontal="justify" vertical="center" wrapText="1"/>
      <protection/>
    </xf>
    <xf numFmtId="9" fontId="0" fillId="0" borderId="10" xfId="61" applyNumberFormat="1" applyFont="1" applyFill="1" applyBorder="1" applyAlignment="1" applyProtection="1">
      <alignment horizontal="center" vertical="center" wrapText="1"/>
      <protection locked="0"/>
    </xf>
    <xf numFmtId="9" fontId="0" fillId="0" borderId="10" xfId="68" applyNumberFormat="1" applyFont="1" applyFill="1" applyBorder="1" applyAlignment="1" applyProtection="1">
      <alignment horizontal="center" vertical="center" wrapText="1"/>
      <protection locked="0"/>
    </xf>
    <xf numFmtId="14" fontId="0" fillId="0" borderId="10" xfId="0" applyNumberFormat="1" applyFont="1" applyFill="1" applyBorder="1" applyAlignment="1" applyProtection="1">
      <alignment vertical="center" wrapText="1"/>
      <protection/>
    </xf>
    <xf numFmtId="2" fontId="0" fillId="0" borderId="10" xfId="68" applyNumberFormat="1" applyFont="1" applyFill="1" applyBorder="1" applyAlignment="1" applyProtection="1">
      <alignment horizontal="center" vertical="center" wrapText="1"/>
      <protection locked="0"/>
    </xf>
    <xf numFmtId="192" fontId="0" fillId="0" borderId="10" xfId="68" applyNumberFormat="1" applyFont="1" applyFill="1" applyBorder="1" applyAlignment="1" applyProtection="1">
      <alignment vertical="center" wrapText="1"/>
      <protection locked="0"/>
    </xf>
    <xf numFmtId="0" fontId="19" fillId="0" borderId="0" xfId="0" applyFont="1" applyFill="1" applyBorder="1" applyAlignment="1" applyProtection="1">
      <alignment horizontal="right" vertical="center"/>
      <protection/>
    </xf>
    <xf numFmtId="0" fontId="19" fillId="0" borderId="19"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21" xfId="0" applyFill="1" applyBorder="1" applyAlignment="1" applyProtection="1">
      <alignment horizontal="center" vertical="center"/>
      <protection/>
    </xf>
    <xf numFmtId="0" fontId="0" fillId="0" borderId="10" xfId="0" applyFill="1" applyBorder="1" applyAlignment="1" applyProtection="1">
      <alignment horizontal="justify" vertical="center"/>
      <protection/>
    </xf>
    <xf numFmtId="14" fontId="0" fillId="0" borderId="12" xfId="0" applyNumberFormat="1" applyFont="1" applyFill="1" applyBorder="1" applyAlignment="1" applyProtection="1">
      <alignment vertical="top" wrapText="1"/>
      <protection/>
    </xf>
    <xf numFmtId="14" fontId="0" fillId="0" borderId="22" xfId="0" applyNumberFormat="1" applyFont="1" applyFill="1" applyBorder="1" applyAlignment="1" applyProtection="1">
      <alignment vertical="top" wrapText="1"/>
      <protection/>
    </xf>
    <xf numFmtId="14" fontId="0" fillId="0" borderId="10" xfId="0" applyNumberFormat="1" applyFont="1" applyFill="1" applyBorder="1" applyAlignment="1" applyProtection="1">
      <alignment horizontal="center" vertical="center"/>
      <protection/>
    </xf>
    <xf numFmtId="14" fontId="0" fillId="0" borderId="0" xfId="0" applyNumberFormat="1" applyFont="1" applyFill="1" applyBorder="1" applyAlignment="1" applyProtection="1">
      <alignment vertical="top" wrapText="1"/>
      <protection/>
    </xf>
    <xf numFmtId="49" fontId="0" fillId="0" borderId="0" xfId="61" applyNumberFormat="1" applyFont="1" applyFill="1" applyAlignment="1" applyProtection="1">
      <alignment vertical="center"/>
      <protection locked="0"/>
    </xf>
    <xf numFmtId="0" fontId="0" fillId="0" borderId="0" xfId="0"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187" fontId="21" fillId="0" borderId="0" xfId="0" applyNumberFormat="1" applyFont="1" applyFill="1" applyBorder="1" applyAlignment="1" applyProtection="1">
      <alignment vertical="center"/>
      <protection locked="0"/>
    </xf>
    <xf numFmtId="0" fontId="21" fillId="0" borderId="10" xfId="0" applyFont="1" applyFill="1" applyBorder="1" applyAlignment="1">
      <alignment vertical="center"/>
    </xf>
    <xf numFmtId="9" fontId="21" fillId="0" borderId="0" xfId="68" applyFont="1" applyFill="1" applyBorder="1" applyAlignment="1" applyProtection="1">
      <alignment vertical="center"/>
      <protection locked="0"/>
    </xf>
    <xf numFmtId="9" fontId="0" fillId="0" borderId="0" xfId="68" applyFont="1" applyFill="1" applyAlignment="1" applyProtection="1">
      <alignment vertical="center"/>
      <protection locked="0"/>
    </xf>
    <xf numFmtId="14" fontId="21" fillId="0" borderId="10" xfId="0" applyNumberFormat="1" applyFont="1" applyFill="1" applyBorder="1" applyAlignment="1">
      <alignment vertical="center"/>
    </xf>
    <xf numFmtId="49" fontId="0" fillId="0" borderId="10" xfId="61" applyNumberFormat="1" applyFont="1" applyFill="1" applyBorder="1" applyAlignment="1" applyProtection="1">
      <alignment vertical="center"/>
      <protection locked="0"/>
    </xf>
    <xf numFmtId="9" fontId="0" fillId="0" borderId="11" xfId="68" applyFont="1" applyFill="1" applyBorder="1" applyAlignment="1" applyProtection="1">
      <alignment horizontal="center" vertical="center" wrapText="1"/>
      <protection locked="0"/>
    </xf>
    <xf numFmtId="49" fontId="0" fillId="0" borderId="10" xfId="61" applyNumberFormat="1" applyFont="1" applyFill="1" applyBorder="1" applyAlignment="1" applyProtection="1">
      <alignment horizontal="justify" wrapText="1"/>
      <protection locked="0"/>
    </xf>
    <xf numFmtId="0" fontId="37" fillId="0" borderId="23" xfId="0" applyFont="1" applyBorder="1" applyAlignment="1">
      <alignment horizontal="justify" vertical="center" wrapText="1"/>
    </xf>
    <xf numFmtId="9" fontId="0" fillId="0" borderId="24" xfId="68" applyFont="1" applyFill="1" applyBorder="1" applyAlignment="1" applyProtection="1">
      <alignment horizontal="center" vertical="center"/>
      <protection/>
    </xf>
    <xf numFmtId="9" fontId="0" fillId="0" borderId="0" xfId="68"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vertical="center"/>
      <protection locked="0"/>
    </xf>
    <xf numFmtId="0" fontId="41" fillId="0" borderId="0" xfId="0" applyFont="1" applyFill="1" applyBorder="1" applyAlignment="1" applyProtection="1">
      <alignment horizontal="center" vertical="center"/>
      <protection locked="0"/>
    </xf>
    <xf numFmtId="49" fontId="40" fillId="0" borderId="0" xfId="61" applyNumberFormat="1" applyFont="1" applyFill="1" applyBorder="1" applyAlignment="1" applyProtection="1">
      <alignment horizontal="center" vertical="center"/>
      <protection locked="0"/>
    </xf>
    <xf numFmtId="170" fontId="42" fillId="0" borderId="0" xfId="0" applyNumberFormat="1" applyFont="1" applyFill="1" applyAlignment="1" applyProtection="1">
      <alignment vertical="center"/>
      <protection/>
    </xf>
    <xf numFmtId="0" fontId="42" fillId="0" borderId="0" xfId="0" applyFont="1" applyFill="1" applyAlignment="1" applyProtection="1">
      <alignment vertical="center"/>
      <protection/>
    </xf>
    <xf numFmtId="0" fontId="42" fillId="0" borderId="0" xfId="0" applyFont="1" applyFill="1" applyAlignment="1" applyProtection="1">
      <alignment vertical="center"/>
      <protection locked="0"/>
    </xf>
    <xf numFmtId="187" fontId="43" fillId="0" borderId="0" xfId="0" applyNumberFormat="1"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3" fontId="0"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locked="0"/>
    </xf>
    <xf numFmtId="3" fontId="0" fillId="0" borderId="0" xfId="0" applyNumberFormat="1" applyFont="1" applyFill="1" applyBorder="1" applyAlignment="1" applyProtection="1">
      <alignment vertical="center"/>
      <protection/>
    </xf>
    <xf numFmtId="2" fontId="0" fillId="0" borderId="11" xfId="68" applyNumberFormat="1" applyFont="1" applyFill="1" applyBorder="1" applyAlignment="1" applyProtection="1">
      <alignment horizontal="center" vertical="center" wrapText="1"/>
      <protection locked="0"/>
    </xf>
    <xf numFmtId="192" fontId="0" fillId="0" borderId="10" xfId="61" applyNumberFormat="1" applyFont="1" applyFill="1" applyBorder="1" applyAlignment="1" applyProtection="1">
      <alignment horizontal="center" vertical="center" wrapText="1"/>
      <protection locked="0"/>
    </xf>
    <xf numFmtId="10" fontId="0" fillId="0" borderId="10" xfId="68" applyNumberFormat="1" applyFont="1" applyFill="1" applyBorder="1" applyAlignment="1" applyProtection="1">
      <alignment horizontal="center" vertical="center" wrapText="1"/>
      <protection locked="0"/>
    </xf>
    <xf numFmtId="9" fontId="0" fillId="0" borderId="11" xfId="68" applyFont="1" applyFill="1" applyBorder="1" applyAlignment="1" applyProtection="1">
      <alignment horizontal="center" vertical="center" wrapText="1"/>
      <protection locked="0"/>
    </xf>
    <xf numFmtId="9" fontId="0" fillId="0" borderId="25" xfId="68" applyFont="1" applyFill="1" applyBorder="1" applyAlignment="1" applyProtection="1">
      <alignment horizontal="center" vertical="center" wrapText="1"/>
      <protection locked="0"/>
    </xf>
    <xf numFmtId="9" fontId="0" fillId="0" borderId="23" xfId="68" applyFont="1" applyFill="1" applyBorder="1" applyAlignment="1" applyProtection="1">
      <alignment horizontal="center" vertical="center" wrapText="1"/>
      <protection locked="0"/>
    </xf>
    <xf numFmtId="3" fontId="0" fillId="0" borderId="12" xfId="0" applyNumberFormat="1" applyFont="1" applyFill="1" applyBorder="1" applyAlignment="1">
      <alignment horizontal="center" vertical="center" wrapText="1"/>
    </xf>
    <xf numFmtId="3" fontId="0" fillId="0" borderId="21" xfId="0" applyNumberFormat="1" applyFont="1" applyFill="1" applyBorder="1" applyAlignment="1">
      <alignment horizontal="center" vertical="center" wrapText="1"/>
    </xf>
    <xf numFmtId="3" fontId="0" fillId="0" borderId="12" xfId="0" applyNumberFormat="1" applyFont="1" applyFill="1" applyBorder="1" applyAlignment="1" applyProtection="1">
      <alignment horizontal="justify" vertical="center" wrapText="1"/>
      <protection/>
    </xf>
    <xf numFmtId="3" fontId="0" fillId="0" borderId="21" xfId="0" applyNumberFormat="1" applyFont="1" applyFill="1" applyBorder="1" applyAlignment="1" applyProtection="1">
      <alignment horizontal="justify" vertical="center" wrapText="1"/>
      <protection/>
    </xf>
    <xf numFmtId="14" fontId="21" fillId="0" borderId="12" xfId="0" applyNumberFormat="1" applyFont="1" applyFill="1" applyBorder="1" applyAlignment="1">
      <alignment horizontal="center" vertical="center"/>
    </xf>
    <xf numFmtId="0" fontId="21" fillId="0" borderId="21" xfId="0" applyFont="1" applyFill="1" applyBorder="1" applyAlignment="1">
      <alignment horizontal="center" vertical="center"/>
    </xf>
    <xf numFmtId="0" fontId="0" fillId="0" borderId="12" xfId="68" applyNumberFormat="1" applyFont="1" applyFill="1" applyBorder="1" applyAlignment="1" applyProtection="1">
      <alignment horizontal="center" vertical="center" wrapText="1"/>
      <protection/>
    </xf>
    <xf numFmtId="0" fontId="0" fillId="0" borderId="21" xfId="68" applyNumberFormat="1" applyFont="1" applyFill="1" applyBorder="1" applyAlignment="1" applyProtection="1">
      <alignment horizontal="center" vertical="center" wrapText="1"/>
      <protection/>
    </xf>
    <xf numFmtId="0" fontId="37" fillId="0" borderId="2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21" fillId="0" borderId="12"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18" fillId="0" borderId="10" xfId="0" applyFont="1" applyFill="1" applyBorder="1" applyAlignment="1">
      <alignment horizontal="center" vertical="center"/>
    </xf>
    <xf numFmtId="9" fontId="0" fillId="0" borderId="26" xfId="68" applyNumberFormat="1" applyFont="1" applyFill="1" applyBorder="1" applyAlignment="1" applyProtection="1">
      <alignment horizontal="center" vertical="center" wrapText="1"/>
      <protection/>
    </xf>
    <xf numFmtId="0" fontId="0" fillId="0" borderId="17" xfId="68" applyNumberFormat="1" applyFont="1" applyFill="1" applyBorder="1" applyAlignment="1" applyProtection="1">
      <alignment horizontal="center" vertical="center" wrapText="1"/>
      <protection/>
    </xf>
    <xf numFmtId="9" fontId="0" fillId="0" borderId="12" xfId="68"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68" applyNumberFormat="1" applyFont="1" applyFill="1" applyBorder="1" applyAlignment="1" applyProtection="1">
      <alignment horizontal="center" vertical="center" wrapText="1"/>
      <protection/>
    </xf>
    <xf numFmtId="1" fontId="19" fillId="0" borderId="27" xfId="61" applyNumberFormat="1" applyFont="1" applyFill="1" applyBorder="1" applyAlignment="1" applyProtection="1">
      <alignment horizontal="right" vertical="center"/>
      <protection/>
    </xf>
    <xf numFmtId="1" fontId="19" fillId="0" borderId="28" xfId="61"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0" fontId="0" fillId="0" borderId="26"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1" fontId="0" fillId="0" borderId="26"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17"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18" xfId="0" applyNumberFormat="1"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1" fontId="0" fillId="0" borderId="32" xfId="0" applyNumberFormat="1" applyFont="1" applyFill="1" applyBorder="1" applyAlignment="1" applyProtection="1">
      <alignment horizontal="justify" vertical="center" wrapText="1"/>
      <protection/>
    </xf>
    <xf numFmtId="1" fontId="0" fillId="0" borderId="33" xfId="0" applyNumberFormat="1" applyFont="1" applyFill="1" applyBorder="1" applyAlignment="1" applyProtection="1">
      <alignment horizontal="justify" vertical="center" wrapText="1"/>
      <protection/>
    </xf>
    <xf numFmtId="3" fontId="0" fillId="0" borderId="10" xfId="0" applyNumberFormat="1" applyFont="1" applyFill="1" applyBorder="1" applyAlignment="1" applyProtection="1">
      <alignment horizontal="center" vertical="center" wrapText="1"/>
      <protection/>
    </xf>
    <xf numFmtId="2" fontId="0" fillId="0" borderId="11" xfId="69" applyNumberFormat="1" applyFont="1" applyFill="1" applyBorder="1" applyAlignment="1" applyProtection="1">
      <alignment horizontal="center" vertical="center" wrapText="1"/>
      <protection locked="0"/>
    </xf>
    <xf numFmtId="2" fontId="0" fillId="0" borderId="25" xfId="69" applyNumberFormat="1" applyFont="1" applyFill="1" applyBorder="1" applyAlignment="1" applyProtection="1">
      <alignment horizontal="center" vertical="center" wrapText="1"/>
      <protection locked="0"/>
    </xf>
    <xf numFmtId="2" fontId="0" fillId="0" borderId="23" xfId="69"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49" fontId="23" fillId="0" borderId="25" xfId="61" applyNumberFormat="1" applyFont="1" applyFill="1" applyBorder="1" applyAlignment="1" applyProtection="1">
      <alignment horizontal="center" vertical="center" wrapText="1"/>
      <protection locked="0"/>
    </xf>
    <xf numFmtId="49" fontId="42" fillId="0" borderId="0" xfId="61" applyNumberFormat="1" applyFont="1" applyFill="1" applyBorder="1" applyAlignment="1" applyProtection="1">
      <alignment horizontal="center" vertical="center"/>
      <protection locked="0"/>
    </xf>
    <xf numFmtId="0" fontId="19" fillId="0" borderId="34" xfId="0" applyFont="1" applyFill="1" applyBorder="1" applyAlignment="1" applyProtection="1">
      <alignment horizontal="left" vertical="center" wrapText="1"/>
      <protection/>
    </xf>
    <xf numFmtId="0" fontId="19" fillId="0" borderId="29" xfId="0" applyFont="1" applyFill="1" applyBorder="1" applyAlignment="1" applyProtection="1">
      <alignment horizontal="left" vertical="center" wrapText="1"/>
      <protection/>
    </xf>
    <xf numFmtId="0" fontId="19" fillId="0" borderId="17" xfId="0" applyFont="1" applyFill="1" applyBorder="1" applyAlignment="1" applyProtection="1">
      <alignment horizontal="left" vertical="center" wrapText="1"/>
      <protection/>
    </xf>
    <xf numFmtId="0" fontId="19" fillId="0" borderId="35"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19" fillId="0" borderId="18" xfId="0" applyFont="1" applyFill="1" applyBorder="1" applyAlignment="1" applyProtection="1">
      <alignment horizontal="left" vertical="center" wrapText="1"/>
      <protection/>
    </xf>
    <xf numFmtId="1" fontId="27" fillId="0" borderId="10" xfId="69" applyNumberFormat="1" applyFont="1" applyFill="1" applyBorder="1" applyAlignment="1">
      <alignment horizontal="center" vertical="center" wrapText="1"/>
    </xf>
    <xf numFmtId="0" fontId="19" fillId="0" borderId="10" xfId="0" applyFont="1" applyFill="1" applyBorder="1" applyAlignment="1" applyProtection="1">
      <alignment horizontal="center" vertical="center" wrapText="1"/>
      <protection/>
    </xf>
    <xf numFmtId="3" fontId="27" fillId="0" borderId="10" xfId="0" applyNumberFormat="1" applyFont="1" applyFill="1" applyBorder="1" applyAlignment="1">
      <alignment horizontal="center" vertical="center" wrapText="1"/>
    </xf>
    <xf numFmtId="0" fontId="0" fillId="0" borderId="26"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protection/>
    </xf>
    <xf numFmtId="0" fontId="38" fillId="0" borderId="12" xfId="0" applyFont="1" applyFill="1" applyBorder="1" applyAlignment="1" applyProtection="1">
      <alignment horizontal="center" vertical="center"/>
      <protection locked="0"/>
    </xf>
    <xf numFmtId="0" fontId="38" fillId="0" borderId="22" xfId="0" applyFont="1" applyFill="1" applyBorder="1" applyAlignment="1" applyProtection="1">
      <alignment horizontal="center" vertical="center"/>
      <protection locked="0"/>
    </xf>
    <xf numFmtId="0" fontId="38" fillId="0" borderId="21"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24" fillId="0" borderId="11" xfId="0" applyFont="1" applyFill="1" applyBorder="1" applyAlignment="1" applyProtection="1">
      <alignment horizontal="center" vertical="center" wrapText="1"/>
      <protection/>
    </xf>
    <xf numFmtId="0" fontId="24" fillId="0" borderId="25"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17"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18"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49" fontId="0" fillId="0" borderId="0" xfId="61"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left" vertical="center" wrapText="1"/>
      <protection/>
    </xf>
    <xf numFmtId="0" fontId="19" fillId="0" borderId="37" xfId="0"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left" vertical="center" wrapText="1"/>
      <protection/>
    </xf>
    <xf numFmtId="0" fontId="19" fillId="0" borderId="15" xfId="0" applyFont="1" applyFill="1" applyBorder="1" applyAlignment="1" applyProtection="1">
      <alignment horizontal="left" vertical="center" wrapText="1"/>
      <protection/>
    </xf>
    <xf numFmtId="0" fontId="19" fillId="0" borderId="20" xfId="0" applyFont="1" applyFill="1" applyBorder="1" applyAlignment="1" applyProtection="1">
      <alignment horizontal="left" vertical="center" wrapText="1"/>
      <protection/>
    </xf>
    <xf numFmtId="49" fontId="20" fillId="0" borderId="0" xfId="61" applyNumberFormat="1" applyFont="1" applyFill="1" applyBorder="1" applyAlignment="1" applyProtection="1">
      <alignment horizontal="center" vertical="center"/>
      <protection locked="0"/>
    </xf>
    <xf numFmtId="49" fontId="19" fillId="0" borderId="10" xfId="61"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0" fontId="0" fillId="0" borderId="12" xfId="0" applyFill="1" applyBorder="1" applyAlignment="1" applyProtection="1">
      <alignment horizontal="left" vertical="center"/>
      <protection/>
    </xf>
    <xf numFmtId="0" fontId="0" fillId="0" borderId="21" xfId="0" applyFill="1" applyBorder="1" applyAlignment="1" applyProtection="1">
      <alignment horizontal="left" vertical="center"/>
      <protection/>
    </xf>
    <xf numFmtId="0" fontId="0" fillId="0" borderId="11"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19" fillId="0" borderId="26" xfId="0" applyFont="1" applyFill="1" applyBorder="1" applyAlignment="1" applyProtection="1">
      <alignment horizontal="center" vertical="center"/>
      <protection/>
    </xf>
    <xf numFmtId="0" fontId="19" fillId="0" borderId="18" xfId="0" applyFont="1" applyFill="1" applyBorder="1" applyAlignment="1" applyProtection="1">
      <alignment horizontal="center" vertical="center"/>
      <protection/>
    </xf>
    <xf numFmtId="0" fontId="19" fillId="0" borderId="30" xfId="0" applyFont="1" applyFill="1" applyBorder="1" applyAlignment="1" applyProtection="1">
      <alignment horizontal="center" vertical="center"/>
      <protection/>
    </xf>
    <xf numFmtId="0" fontId="19" fillId="0" borderId="31" xfId="0" applyFont="1" applyFill="1" applyBorder="1" applyAlignment="1" applyProtection="1">
      <alignment horizontal="center" vertical="center"/>
      <protection/>
    </xf>
    <xf numFmtId="0" fontId="19" fillId="0" borderId="33" xfId="0" applyFont="1" applyFill="1" applyBorder="1" applyAlignment="1" applyProtection="1">
      <alignment horizontal="center" vertical="center"/>
      <protection/>
    </xf>
    <xf numFmtId="0" fontId="44" fillId="0" borderId="10" xfId="61" applyNumberFormat="1"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locked="0"/>
    </xf>
    <xf numFmtId="49" fontId="19" fillId="0" borderId="10" xfId="61" applyNumberFormat="1" applyFont="1" applyFill="1" applyBorder="1" applyAlignment="1" applyProtection="1">
      <alignment horizontal="center" vertical="center" wrapText="1"/>
      <protection/>
    </xf>
    <xf numFmtId="49" fontId="23" fillId="0" borderId="10" xfId="61" applyNumberFormat="1" applyFont="1" applyFill="1" applyBorder="1" applyAlignment="1" applyProtection="1">
      <alignment horizontal="center" vertical="center" wrapText="1"/>
      <protection locked="0"/>
    </xf>
    <xf numFmtId="49" fontId="19" fillId="0" borderId="25" xfId="61" applyNumberFormat="1" applyFont="1" applyFill="1" applyBorder="1" applyAlignment="1" applyProtection="1">
      <alignment horizontal="center" vertical="center" wrapText="1"/>
      <protection locked="0"/>
    </xf>
    <xf numFmtId="0" fontId="44" fillId="0" borderId="10" xfId="0" applyFont="1" applyFill="1" applyBorder="1" applyAlignment="1" applyProtection="1">
      <alignment horizontal="center" vertical="center" wrapText="1"/>
      <protection/>
    </xf>
    <xf numFmtId="170" fontId="36" fillId="24" borderId="10" xfId="0" applyNumberFormat="1" applyFont="1" applyFill="1" applyBorder="1" applyAlignment="1">
      <alignment horizontal="center" vertical="center" wrapText="1"/>
    </xf>
    <xf numFmtId="187" fontId="0" fillId="24" borderId="10" xfId="62" applyNumberFormat="1" applyFont="1" applyFill="1" applyBorder="1" applyAlignment="1">
      <alignment horizontal="center" vertical="center" wrapText="1"/>
    </xf>
    <xf numFmtId="170" fontId="36" fillId="24" borderId="0" xfId="0" applyNumberFormat="1" applyFont="1" applyFill="1" applyBorder="1" applyAlignment="1">
      <alignment horizontal="center" vertical="center" wrapText="1"/>
    </xf>
    <xf numFmtId="44" fontId="0" fillId="24" borderId="10" xfId="0" applyNumberFormat="1" applyFont="1" applyFill="1" applyBorder="1" applyAlignment="1">
      <alignment horizontal="center" vertical="center"/>
    </xf>
    <xf numFmtId="187" fontId="19" fillId="24" borderId="23" xfId="62" applyNumberFormat="1" applyFont="1" applyFill="1" applyBorder="1" applyAlignment="1" applyProtection="1">
      <alignment horizontal="center" vertical="center" wrapText="1"/>
      <protection/>
    </xf>
    <xf numFmtId="10" fontId="19" fillId="24" borderId="23" xfId="68" applyNumberFormat="1" applyFont="1" applyFill="1" applyBorder="1" applyAlignment="1" applyProtection="1">
      <alignment horizontal="center" vertical="center"/>
      <protection/>
    </xf>
    <xf numFmtId="9" fontId="0" fillId="24" borderId="11" xfId="68" applyFont="1" applyFill="1" applyBorder="1" applyAlignment="1">
      <alignment horizontal="center" vertical="center" wrapText="1"/>
    </xf>
    <xf numFmtId="9" fontId="0" fillId="24" borderId="10" xfId="68" applyFont="1" applyFill="1" applyBorder="1" applyAlignment="1">
      <alignment horizontal="center" vertical="center" wrapText="1"/>
    </xf>
  </cellXfs>
  <cellStyles count="6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Incorrecto" xfId="58"/>
    <cellStyle name="Comma" xfId="59"/>
    <cellStyle name="Comma [0]" xfId="60"/>
    <cellStyle name="Millares_FORMATO POA" xfId="61"/>
    <cellStyle name="Millares_Libro2" xfId="62"/>
    <cellStyle name="Currency" xfId="63"/>
    <cellStyle name="Currency [0]" xfId="64"/>
    <cellStyle name="Neutral" xfId="65"/>
    <cellStyle name="Normal 2" xfId="66"/>
    <cellStyle name="Notas" xfId="67"/>
    <cellStyle name="Percent" xfId="68"/>
    <cellStyle name="Porcentaje 2"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cad\Documentos%202017\Users\cvelasquez\Download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cad\Documentos%202017\Users\cvelasquez\Downloads\FEV-16%20Formulacion%20Pomc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cad\Documentos%202017\Users\cvelasquez\Downloads\FEV-16%20Delimitacion%20de%20param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cad\Documentos%202017\Users\cvelasquez\Downloads\FEV-16%20Admon%20areas%20protegid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GESTIÓN AMBIENTAL DEL TERRITORIO</v>
          </cell>
        </row>
        <row r="7">
          <cell r="D7" t="str">
            <v>Planeación y ordenamiento del territorio.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8">
          <cell r="D8" t="str">
            <v>Areas Protegidas y Ecosistemas Estrategicos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9">
          <cell r="D9" t="str">
            <v>Administración y Manejo de Áreas Protegidas</v>
          </cell>
        </row>
        <row r="10">
          <cell r="D10">
            <v>53090001030490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7"/>
  <sheetViews>
    <sheetView showGridLines="0" tabSelected="1" zoomScale="70" zoomScaleNormal="70" zoomScalePageLayoutView="0" workbookViewId="0" topLeftCell="P34">
      <selection activeCell="X50" sqref="X50"/>
    </sheetView>
  </sheetViews>
  <sheetFormatPr defaultColWidth="11.421875" defaultRowHeight="12.75"/>
  <cols>
    <col min="1" max="1" width="8.421875" style="32" customWidth="1"/>
    <col min="2" max="2" width="16.57421875" style="32" customWidth="1"/>
    <col min="3" max="4" width="13.140625" style="32" customWidth="1"/>
    <col min="5" max="5" width="12.7109375" style="32" customWidth="1"/>
    <col min="6" max="6" width="16.8515625" style="32" customWidth="1"/>
    <col min="7" max="7" width="10.00390625" style="32" hidden="1" customWidth="1"/>
    <col min="8" max="8" width="11.57421875" style="34" hidden="1" customWidth="1"/>
    <col min="9" max="9" width="50.00390625" style="34" customWidth="1"/>
    <col min="10" max="10" width="19.140625" style="32" customWidth="1"/>
    <col min="11" max="11" width="21.57421875" style="32" customWidth="1"/>
    <col min="12" max="12" width="22.00390625" style="32" customWidth="1"/>
    <col min="13" max="13" width="20.00390625" style="32" customWidth="1"/>
    <col min="14" max="14" width="10.8515625" style="32" customWidth="1"/>
    <col min="15" max="18" width="19.00390625" style="81" customWidth="1"/>
    <col min="19" max="19" width="20.7109375" style="81" customWidth="1"/>
    <col min="20" max="20" width="20.8515625" style="107" customWidth="1"/>
    <col min="21" max="21" width="20.28125" style="107" customWidth="1"/>
    <col min="22" max="22" width="18.57421875" style="103" customWidth="1"/>
    <col min="23" max="23" width="20.8515625" style="103" customWidth="1"/>
    <col min="24" max="24" width="89.00390625" style="32" customWidth="1"/>
    <col min="25" max="25" width="56.28125" style="32" customWidth="1"/>
    <col min="26" max="16384" width="11.421875" style="32" customWidth="1"/>
  </cols>
  <sheetData>
    <row r="1" spans="1:24" ht="60" customHeight="1">
      <c r="A1" s="183"/>
      <c r="B1" s="183"/>
      <c r="C1" s="183"/>
      <c r="D1" s="183" t="s">
        <v>18</v>
      </c>
      <c r="E1" s="183"/>
      <c r="F1" s="183"/>
      <c r="G1" s="183"/>
      <c r="H1" s="183"/>
      <c r="I1" s="183"/>
      <c r="J1" s="183"/>
      <c r="K1" s="183"/>
      <c r="L1" s="183"/>
      <c r="M1" s="183"/>
      <c r="N1" s="183"/>
      <c r="O1" s="183"/>
      <c r="P1" s="183"/>
      <c r="Q1" s="183"/>
      <c r="R1" s="183"/>
      <c r="S1" s="183"/>
      <c r="T1" s="183"/>
      <c r="U1" s="214" t="s">
        <v>45</v>
      </c>
      <c r="V1" s="214"/>
      <c r="W1" s="214"/>
      <c r="X1" s="214"/>
    </row>
    <row r="2" spans="1:24" ht="21.75" customHeight="1">
      <c r="A2" s="183"/>
      <c r="B2" s="183"/>
      <c r="C2" s="183"/>
      <c r="D2" s="183"/>
      <c r="E2" s="183"/>
      <c r="F2" s="183"/>
      <c r="G2" s="183"/>
      <c r="H2" s="183"/>
      <c r="I2" s="183"/>
      <c r="J2" s="183"/>
      <c r="K2" s="183"/>
      <c r="L2" s="183"/>
      <c r="M2" s="183"/>
      <c r="N2" s="183"/>
      <c r="O2" s="183"/>
      <c r="P2" s="183"/>
      <c r="Q2" s="183"/>
      <c r="R2" s="183"/>
      <c r="S2" s="183"/>
      <c r="T2" s="183"/>
      <c r="U2" s="183" t="s">
        <v>19</v>
      </c>
      <c r="V2" s="183"/>
      <c r="W2" s="183"/>
      <c r="X2" s="183"/>
    </row>
    <row r="3" spans="1:24" ht="19.5" customHeight="1">
      <c r="A3" s="183"/>
      <c r="B3" s="183"/>
      <c r="C3" s="183"/>
      <c r="D3" s="183" t="s">
        <v>20</v>
      </c>
      <c r="E3" s="183"/>
      <c r="F3" s="183"/>
      <c r="G3" s="183"/>
      <c r="H3" s="183"/>
      <c r="I3" s="183"/>
      <c r="J3" s="183"/>
      <c r="K3" s="183"/>
      <c r="L3" s="183"/>
      <c r="M3" s="183"/>
      <c r="N3" s="183"/>
      <c r="O3" s="183"/>
      <c r="P3" s="183"/>
      <c r="Q3" s="183"/>
      <c r="R3" s="183"/>
      <c r="S3" s="183"/>
      <c r="T3" s="183"/>
      <c r="U3" s="180" t="s">
        <v>22</v>
      </c>
      <c r="V3" s="181"/>
      <c r="W3" s="182"/>
      <c r="X3" s="1" t="s">
        <v>23</v>
      </c>
    </row>
    <row r="4" spans="1:24" ht="19.5" customHeight="1">
      <c r="A4" s="183"/>
      <c r="B4" s="183"/>
      <c r="C4" s="183"/>
      <c r="D4" s="183"/>
      <c r="E4" s="183"/>
      <c r="F4" s="183"/>
      <c r="G4" s="183"/>
      <c r="H4" s="183"/>
      <c r="I4" s="183"/>
      <c r="J4" s="183"/>
      <c r="K4" s="183"/>
      <c r="L4" s="183"/>
      <c r="M4" s="183"/>
      <c r="N4" s="183"/>
      <c r="O4" s="183"/>
      <c r="P4" s="183"/>
      <c r="Q4" s="183"/>
      <c r="R4" s="183"/>
      <c r="S4" s="183"/>
      <c r="T4" s="183"/>
      <c r="U4" s="180" t="s">
        <v>61</v>
      </c>
      <c r="V4" s="181"/>
      <c r="W4" s="182"/>
      <c r="X4" s="2">
        <v>43003</v>
      </c>
    </row>
    <row r="5" spans="1:24" ht="31.5" customHeight="1">
      <c r="A5" s="183" t="s">
        <v>21</v>
      </c>
      <c r="B5" s="183"/>
      <c r="C5" s="183"/>
      <c r="D5" s="183"/>
      <c r="E5" s="183"/>
      <c r="F5" s="183"/>
      <c r="G5" s="183"/>
      <c r="H5" s="183"/>
      <c r="I5" s="183"/>
      <c r="J5" s="183"/>
      <c r="K5" s="183"/>
      <c r="L5" s="183"/>
      <c r="M5" s="183"/>
      <c r="N5" s="183"/>
      <c r="O5" s="183"/>
      <c r="P5" s="183"/>
      <c r="Q5" s="183"/>
      <c r="R5" s="183"/>
      <c r="S5" s="183"/>
      <c r="T5" s="183"/>
      <c r="U5" s="183"/>
      <c r="V5" s="183"/>
      <c r="W5" s="183"/>
      <c r="X5" s="183"/>
    </row>
    <row r="6" spans="1:24" ht="20.25" customHeight="1">
      <c r="A6" s="33"/>
      <c r="B6" s="33"/>
      <c r="C6" s="33"/>
      <c r="D6" s="33"/>
      <c r="E6" s="33"/>
      <c r="F6" s="33"/>
      <c r="G6" s="33"/>
      <c r="H6" s="33"/>
      <c r="I6" s="33"/>
      <c r="J6" s="33"/>
      <c r="K6" s="33"/>
      <c r="L6" s="33"/>
      <c r="M6" s="33"/>
      <c r="N6" s="33"/>
      <c r="O6" s="33"/>
      <c r="P6" s="33"/>
      <c r="Q6" s="33"/>
      <c r="R6" s="33"/>
      <c r="S6" s="33"/>
      <c r="T6" s="33"/>
      <c r="U6" s="33"/>
      <c r="V6" s="96"/>
      <c r="W6" s="96"/>
      <c r="X6" s="33"/>
    </row>
    <row r="7" spans="11:24" ht="20.25" customHeight="1">
      <c r="K7" s="35"/>
      <c r="L7" s="35"/>
      <c r="M7" s="35"/>
      <c r="N7" s="35"/>
      <c r="O7" s="33"/>
      <c r="P7" s="33"/>
      <c r="Q7" s="33"/>
      <c r="R7" s="33"/>
      <c r="S7" s="33"/>
      <c r="T7" s="33"/>
      <c r="U7" s="33"/>
      <c r="V7" s="96"/>
      <c r="W7" s="96"/>
      <c r="X7" s="33"/>
    </row>
    <row r="8" spans="11:23" ht="16.5" customHeight="1">
      <c r="K8" s="5"/>
      <c r="L8" s="5"/>
      <c r="M8" s="5"/>
      <c r="N8" s="5"/>
      <c r="O8" s="3"/>
      <c r="P8" s="3"/>
      <c r="Q8" s="3"/>
      <c r="R8" s="3"/>
      <c r="S8" s="3"/>
      <c r="T8" s="3"/>
      <c r="U8" s="3"/>
      <c r="V8" s="97"/>
      <c r="W8" s="97"/>
    </row>
    <row r="9" spans="11:23" ht="13.5" customHeight="1">
      <c r="K9" s="5"/>
      <c r="L9" s="5"/>
      <c r="M9" s="5"/>
      <c r="N9" s="5"/>
      <c r="O9" s="3"/>
      <c r="P9" s="3"/>
      <c r="Q9" s="3"/>
      <c r="R9" s="3"/>
      <c r="S9" s="3"/>
      <c r="T9" s="3"/>
      <c r="U9" s="3"/>
      <c r="V9" s="97"/>
      <c r="W9" s="97"/>
    </row>
    <row r="10" spans="1:23" ht="9" customHeight="1" thickBot="1">
      <c r="A10" s="36"/>
      <c r="B10" s="37"/>
      <c r="C10" s="37"/>
      <c r="D10" s="38"/>
      <c r="E10" s="38"/>
      <c r="F10" s="38"/>
      <c r="G10" s="38"/>
      <c r="H10" s="39"/>
      <c r="I10" s="39"/>
      <c r="J10" s="38"/>
      <c r="K10" s="38"/>
      <c r="L10" s="38"/>
      <c r="M10" s="38"/>
      <c r="N10" s="38"/>
      <c r="O10" s="40"/>
      <c r="P10" s="40"/>
      <c r="Q10" s="40"/>
      <c r="R10" s="40"/>
      <c r="S10" s="40"/>
      <c r="T10" s="41"/>
      <c r="U10" s="41"/>
      <c r="V10" s="98"/>
      <c r="W10" s="98"/>
    </row>
    <row r="11" spans="1:24" ht="36" customHeight="1">
      <c r="A11" s="195" t="s">
        <v>5</v>
      </c>
      <c r="B11" s="196"/>
      <c r="C11" s="196"/>
      <c r="D11" s="184" t="str">
        <f>'[2]POA H.A.'!$D$6</f>
        <v>GESTIÓN AMBIENTAL DEL TERRITORIO</v>
      </c>
      <c r="E11" s="184"/>
      <c r="F11" s="184"/>
      <c r="G11" s="184"/>
      <c r="H11" s="184"/>
      <c r="I11" s="184"/>
      <c r="J11" s="42" t="s">
        <v>2</v>
      </c>
      <c r="K11" s="42" t="s">
        <v>3</v>
      </c>
      <c r="L11" s="43"/>
      <c r="M11" s="188" t="s">
        <v>24</v>
      </c>
      <c r="N11" s="189"/>
      <c r="O11" s="179" t="s">
        <v>46</v>
      </c>
      <c r="P11" s="179"/>
      <c r="Q11" s="179"/>
      <c r="R11" s="179"/>
      <c r="S11" s="185" t="s">
        <v>49</v>
      </c>
      <c r="T11" s="185">
        <v>2018</v>
      </c>
      <c r="U11" s="17"/>
      <c r="V11" s="99"/>
      <c r="W11" s="99"/>
      <c r="X11" s="17"/>
    </row>
    <row r="12" spans="1:24" ht="22.5" customHeight="1">
      <c r="A12" s="166" t="s">
        <v>29</v>
      </c>
      <c r="B12" s="167"/>
      <c r="C12" s="168"/>
      <c r="D12" s="139" t="str">
        <f>'[2]POA H.A.'!$D$7</f>
        <v>Planeación y ordenamiento del territorio. </v>
      </c>
      <c r="E12" s="140"/>
      <c r="F12" s="140"/>
      <c r="G12" s="140"/>
      <c r="H12" s="140"/>
      <c r="I12" s="141"/>
      <c r="J12" s="7" t="s">
        <v>4</v>
      </c>
      <c r="K12" s="8">
        <v>150000000</v>
      </c>
      <c r="L12" s="9"/>
      <c r="M12" s="190"/>
      <c r="N12" s="191"/>
      <c r="O12" s="6" t="s">
        <v>89</v>
      </c>
      <c r="P12" s="6" t="s">
        <v>98</v>
      </c>
      <c r="Q12" s="6" t="s">
        <v>60</v>
      </c>
      <c r="R12" s="6" t="s">
        <v>0</v>
      </c>
      <c r="S12" s="186"/>
      <c r="T12" s="186"/>
      <c r="U12" s="4"/>
      <c r="V12" s="100"/>
      <c r="W12" s="100"/>
      <c r="X12" s="4"/>
    </row>
    <row r="13" spans="1:24" ht="23.25" customHeight="1">
      <c r="A13" s="169"/>
      <c r="B13" s="170"/>
      <c r="C13" s="171"/>
      <c r="D13" s="142"/>
      <c r="E13" s="143"/>
      <c r="F13" s="143"/>
      <c r="G13" s="143"/>
      <c r="H13" s="143"/>
      <c r="I13" s="144"/>
      <c r="J13" s="10" t="s">
        <v>6</v>
      </c>
      <c r="K13" s="12"/>
      <c r="L13" s="9"/>
      <c r="M13" s="192"/>
      <c r="N13" s="193"/>
      <c r="O13" s="90"/>
      <c r="P13" s="6" t="s">
        <v>55</v>
      </c>
      <c r="Q13" s="44"/>
      <c r="R13" s="6"/>
      <c r="S13" s="187"/>
      <c r="T13" s="187"/>
      <c r="U13" s="4"/>
      <c r="V13" s="100"/>
      <c r="W13" s="100"/>
      <c r="X13" s="4"/>
    </row>
    <row r="14" spans="1:24" ht="15.75" customHeight="1" thickBot="1">
      <c r="A14" s="198"/>
      <c r="B14" s="199"/>
      <c r="C14" s="200"/>
      <c r="D14" s="145"/>
      <c r="E14" s="146"/>
      <c r="F14" s="146"/>
      <c r="G14" s="146"/>
      <c r="H14" s="146"/>
      <c r="I14" s="147"/>
      <c r="J14" s="10" t="s">
        <v>8</v>
      </c>
      <c r="K14" s="12" t="s">
        <v>7</v>
      </c>
      <c r="L14" s="13"/>
      <c r="M14" s="11"/>
      <c r="N14" s="14"/>
      <c r="O14" s="201"/>
      <c r="P14" s="201"/>
      <c r="Q14" s="201"/>
      <c r="R14" s="201"/>
      <c r="S14" s="201"/>
      <c r="T14" s="201"/>
      <c r="U14" s="201"/>
      <c r="V14" s="201"/>
      <c r="W14" s="201"/>
      <c r="X14" s="201"/>
    </row>
    <row r="15" spans="1:24" ht="15.75" customHeight="1">
      <c r="A15" s="166" t="s">
        <v>50</v>
      </c>
      <c r="B15" s="167"/>
      <c r="C15" s="168"/>
      <c r="D15" s="139" t="str">
        <f>'[3]POA H.A.'!$D$8</f>
        <v>Areas Protegidas y Ecosistemas Estrategicos</v>
      </c>
      <c r="E15" s="140"/>
      <c r="F15" s="140"/>
      <c r="G15" s="140"/>
      <c r="H15" s="140"/>
      <c r="I15" s="141"/>
      <c r="J15" s="10" t="s">
        <v>9</v>
      </c>
      <c r="K15" s="12" t="s">
        <v>7</v>
      </c>
      <c r="L15" s="13"/>
      <c r="M15" s="11"/>
      <c r="N15" s="14"/>
      <c r="O15" s="4"/>
      <c r="P15" s="4"/>
      <c r="Q15" s="4"/>
      <c r="R15" s="4"/>
      <c r="S15" s="4"/>
      <c r="T15" s="4"/>
      <c r="U15" s="4"/>
      <c r="V15" s="100"/>
      <c r="W15" s="100"/>
      <c r="X15" s="4"/>
    </row>
    <row r="16" spans="1:24" ht="15.75" customHeight="1">
      <c r="A16" s="169"/>
      <c r="B16" s="170"/>
      <c r="C16" s="171"/>
      <c r="D16" s="142"/>
      <c r="E16" s="143"/>
      <c r="F16" s="143"/>
      <c r="G16" s="143"/>
      <c r="H16" s="143"/>
      <c r="I16" s="144"/>
      <c r="J16" s="10" t="s">
        <v>10</v>
      </c>
      <c r="K16" s="12" t="s">
        <v>7</v>
      </c>
      <c r="L16" s="13"/>
      <c r="M16" s="11"/>
      <c r="N16" s="14"/>
      <c r="O16" s="4"/>
      <c r="P16" s="4"/>
      <c r="Q16" s="4"/>
      <c r="R16" s="4"/>
      <c r="S16" s="4"/>
      <c r="T16" s="4"/>
      <c r="U16" s="4"/>
      <c r="V16" s="100"/>
      <c r="W16" s="100"/>
      <c r="X16" s="4"/>
    </row>
    <row r="17" spans="1:24" ht="15.75" customHeight="1" thickBot="1">
      <c r="A17" s="198"/>
      <c r="B17" s="199"/>
      <c r="C17" s="200"/>
      <c r="D17" s="145"/>
      <c r="E17" s="146"/>
      <c r="F17" s="146"/>
      <c r="G17" s="146"/>
      <c r="H17" s="146"/>
      <c r="I17" s="147"/>
      <c r="J17" s="10" t="s">
        <v>31</v>
      </c>
      <c r="K17" s="12" t="s">
        <v>7</v>
      </c>
      <c r="L17" s="13"/>
      <c r="M17" s="11"/>
      <c r="N17" s="14"/>
      <c r="O17" s="4"/>
      <c r="P17" s="4"/>
      <c r="Q17" s="4"/>
      <c r="R17" s="4"/>
      <c r="S17" s="4"/>
      <c r="T17" s="4"/>
      <c r="U17" s="4"/>
      <c r="V17" s="100"/>
      <c r="W17" s="100"/>
      <c r="X17" s="4"/>
    </row>
    <row r="18" spans="1:24" ht="15.75" customHeight="1">
      <c r="A18" s="166" t="s">
        <v>51</v>
      </c>
      <c r="B18" s="167"/>
      <c r="C18" s="168"/>
      <c r="D18" s="148" t="str">
        <f>'[4]POA H.A.'!$D$9</f>
        <v>Administración y Manejo de Áreas Protegidas</v>
      </c>
      <c r="E18" s="149"/>
      <c r="F18" s="149"/>
      <c r="G18" s="149"/>
      <c r="H18" s="149"/>
      <c r="I18" s="150"/>
      <c r="J18" s="10" t="s">
        <v>32</v>
      </c>
      <c r="K18" s="12" t="s">
        <v>7</v>
      </c>
      <c r="L18" s="13"/>
      <c r="M18" s="11"/>
      <c r="N18" s="14"/>
      <c r="O18" s="4"/>
      <c r="P18" s="4"/>
      <c r="Q18" s="4"/>
      <c r="R18" s="4"/>
      <c r="S18" s="4"/>
      <c r="T18" s="4"/>
      <c r="U18" s="4"/>
      <c r="V18" s="100"/>
      <c r="W18" s="100"/>
      <c r="X18" s="4"/>
    </row>
    <row r="19" spans="1:24" ht="15.75" customHeight="1">
      <c r="A19" s="169"/>
      <c r="B19" s="170"/>
      <c r="C19" s="171"/>
      <c r="D19" s="151"/>
      <c r="E19" s="152"/>
      <c r="F19" s="152"/>
      <c r="G19" s="152"/>
      <c r="H19" s="152"/>
      <c r="I19" s="153"/>
      <c r="J19" s="10" t="s">
        <v>33</v>
      </c>
      <c r="K19" s="12" t="s">
        <v>7</v>
      </c>
      <c r="L19" s="13"/>
      <c r="M19" s="11"/>
      <c r="N19" s="14"/>
      <c r="O19" s="4"/>
      <c r="P19" s="4"/>
      <c r="Q19" s="4"/>
      <c r="R19" s="4"/>
      <c r="S19" s="4"/>
      <c r="T19" s="4"/>
      <c r="U19" s="4"/>
      <c r="V19" s="100"/>
      <c r="W19" s="100"/>
      <c r="X19" s="4"/>
    </row>
    <row r="20" spans="1:24" ht="15.75" customHeight="1" thickBot="1">
      <c r="A20" s="198"/>
      <c r="B20" s="199"/>
      <c r="C20" s="200"/>
      <c r="D20" s="154"/>
      <c r="E20" s="155"/>
      <c r="F20" s="155"/>
      <c r="G20" s="155"/>
      <c r="H20" s="155"/>
      <c r="I20" s="156"/>
      <c r="J20" s="10" t="s">
        <v>34</v>
      </c>
      <c r="K20" s="12" t="s">
        <v>7</v>
      </c>
      <c r="L20" s="13"/>
      <c r="M20" s="11"/>
      <c r="N20" s="14"/>
      <c r="O20" s="4"/>
      <c r="P20" s="4"/>
      <c r="Q20" s="4"/>
      <c r="R20" s="4"/>
      <c r="S20" s="4"/>
      <c r="T20" s="4"/>
      <c r="U20" s="4"/>
      <c r="V20" s="100"/>
      <c r="W20" s="100"/>
      <c r="X20" s="4"/>
    </row>
    <row r="21" spans="1:24" ht="15.75" customHeight="1">
      <c r="A21" s="166" t="s">
        <v>30</v>
      </c>
      <c r="B21" s="167"/>
      <c r="C21" s="168"/>
      <c r="D21" s="148">
        <f>'[4]POA H.A.'!$D$10:$G$10</f>
        <v>53090001030490</v>
      </c>
      <c r="E21" s="149"/>
      <c r="F21" s="149"/>
      <c r="G21" s="149"/>
      <c r="H21" s="149"/>
      <c r="I21" s="150"/>
      <c r="J21" s="10" t="s">
        <v>35</v>
      </c>
      <c r="K21" s="12" t="s">
        <v>7</v>
      </c>
      <c r="L21" s="13"/>
      <c r="M21" s="11"/>
      <c r="N21" s="14"/>
      <c r="O21" s="4"/>
      <c r="P21" s="4"/>
      <c r="Q21" s="4"/>
      <c r="R21" s="4"/>
      <c r="S21" s="4"/>
      <c r="T21" s="4"/>
      <c r="U21" s="4"/>
      <c r="V21" s="100"/>
      <c r="W21" s="100"/>
      <c r="X21" s="4"/>
    </row>
    <row r="22" spans="1:25" ht="15.75" customHeight="1">
      <c r="A22" s="169"/>
      <c r="B22" s="170"/>
      <c r="C22" s="171"/>
      <c r="D22" s="151"/>
      <c r="E22" s="152"/>
      <c r="F22" s="152"/>
      <c r="G22" s="152"/>
      <c r="H22" s="152"/>
      <c r="I22" s="153"/>
      <c r="J22" s="10" t="s">
        <v>36</v>
      </c>
      <c r="K22" s="19" t="s">
        <v>7</v>
      </c>
      <c r="L22" s="13"/>
      <c r="M22" s="11"/>
      <c r="N22" s="14"/>
      <c r="O22" s="4"/>
      <c r="P22" s="4"/>
      <c r="Q22" s="4"/>
      <c r="R22" s="4"/>
      <c r="S22" s="4"/>
      <c r="T22" s="4"/>
      <c r="U22" s="4"/>
      <c r="V22" s="100"/>
      <c r="W22" s="100"/>
      <c r="X22" s="4"/>
      <c r="Y22" s="45"/>
    </row>
    <row r="23" spans="1:25" ht="15.75" customHeight="1">
      <c r="A23" s="169"/>
      <c r="B23" s="170"/>
      <c r="C23" s="171"/>
      <c r="D23" s="151"/>
      <c r="E23" s="152"/>
      <c r="F23" s="152"/>
      <c r="G23" s="152"/>
      <c r="H23" s="152"/>
      <c r="I23" s="153"/>
      <c r="J23" s="18" t="s">
        <v>39</v>
      </c>
      <c r="K23" s="20">
        <f>SUM(K12:K22)</f>
        <v>150000000</v>
      </c>
      <c r="L23" s="46"/>
      <c r="M23" s="11"/>
      <c r="N23" s="14"/>
      <c r="O23" s="194"/>
      <c r="P23" s="194"/>
      <c r="Q23" s="165"/>
      <c r="R23" s="165"/>
      <c r="S23" s="4"/>
      <c r="T23" s="4"/>
      <c r="U23" s="4"/>
      <c r="V23" s="100"/>
      <c r="W23" s="100"/>
      <c r="X23" s="4"/>
      <c r="Y23" s="45"/>
    </row>
    <row r="24" spans="1:25" ht="30.75" customHeight="1">
      <c r="A24" s="179" t="s">
        <v>11</v>
      </c>
      <c r="B24" s="173" t="s">
        <v>43</v>
      </c>
      <c r="C24" s="173"/>
      <c r="D24" s="173"/>
      <c r="E24" s="173"/>
      <c r="F24" s="173"/>
      <c r="G24" s="15"/>
      <c r="H24" s="15"/>
      <c r="I24" s="224" t="s">
        <v>44</v>
      </c>
      <c r="J24" s="208" t="str">
        <f>CONCATENATE("METAS AÑO ",T11," POA")</f>
        <v>METAS AÑO 2018 POA</v>
      </c>
      <c r="K24" s="209"/>
      <c r="L24" s="213" t="str">
        <f>CONCATENATE("METAS AÑO ",T11," P.A.")</f>
        <v>METAS AÑO 2018 P.A.</v>
      </c>
      <c r="M24" s="173" t="s">
        <v>42</v>
      </c>
      <c r="N24" s="173"/>
      <c r="O24" s="197" t="str">
        <f>CONCATENATE("AVANCE METAS POA ",T11)</f>
        <v>AVANCE METAS POA 2018</v>
      </c>
      <c r="P24" s="197"/>
      <c r="Q24" s="197" t="str">
        <f>CONCATENATE("AVANCE METAS PA ",T11)</f>
        <v>AVANCE METAS PA 2018</v>
      </c>
      <c r="R24" s="197"/>
      <c r="S24" s="217" t="s">
        <v>26</v>
      </c>
      <c r="T24" s="220" t="s">
        <v>27</v>
      </c>
      <c r="U24" s="221" t="s">
        <v>28</v>
      </c>
      <c r="V24" s="220" t="s">
        <v>47</v>
      </c>
      <c r="W24" s="221" t="s">
        <v>48</v>
      </c>
      <c r="X24" s="202" t="s">
        <v>40</v>
      </c>
      <c r="Y24" s="215" t="s">
        <v>56</v>
      </c>
    </row>
    <row r="25" spans="1:25" ht="12.75" customHeight="1">
      <c r="A25" s="179"/>
      <c r="B25" s="173"/>
      <c r="C25" s="173"/>
      <c r="D25" s="173"/>
      <c r="E25" s="173"/>
      <c r="F25" s="173"/>
      <c r="G25" s="47"/>
      <c r="H25" s="173" t="s">
        <v>12</v>
      </c>
      <c r="I25" s="224"/>
      <c r="J25" s="210"/>
      <c r="K25" s="209"/>
      <c r="L25" s="213"/>
      <c r="M25" s="173"/>
      <c r="N25" s="173"/>
      <c r="O25" s="222" t="s">
        <v>25</v>
      </c>
      <c r="P25" s="202" t="s">
        <v>17</v>
      </c>
      <c r="Q25" s="164" t="s">
        <v>25</v>
      </c>
      <c r="R25" s="223" t="s">
        <v>17</v>
      </c>
      <c r="S25" s="218"/>
      <c r="T25" s="220"/>
      <c r="U25" s="221"/>
      <c r="V25" s="220"/>
      <c r="W25" s="221"/>
      <c r="X25" s="202"/>
      <c r="Y25" s="216"/>
    </row>
    <row r="26" spans="1:25" ht="30.75" customHeight="1">
      <c r="A26" s="179"/>
      <c r="B26" s="173"/>
      <c r="C26" s="173"/>
      <c r="D26" s="173"/>
      <c r="E26" s="173"/>
      <c r="F26" s="173"/>
      <c r="G26" s="47"/>
      <c r="H26" s="173"/>
      <c r="I26" s="224"/>
      <c r="J26" s="211"/>
      <c r="K26" s="212"/>
      <c r="L26" s="213"/>
      <c r="M26" s="173"/>
      <c r="N26" s="173"/>
      <c r="O26" s="222"/>
      <c r="P26" s="202"/>
      <c r="Q26" s="164"/>
      <c r="R26" s="223"/>
      <c r="S26" s="219"/>
      <c r="T26" s="220"/>
      <c r="U26" s="221"/>
      <c r="V26" s="220"/>
      <c r="W26" s="221"/>
      <c r="X26" s="202"/>
      <c r="Y26" s="216"/>
    </row>
    <row r="27" spans="1:25" ht="101.25" customHeight="1">
      <c r="A27" s="206">
        <v>1</v>
      </c>
      <c r="B27" s="175" t="s">
        <v>57</v>
      </c>
      <c r="C27" s="176"/>
      <c r="D27" s="176"/>
      <c r="E27" s="176"/>
      <c r="F27" s="176"/>
      <c r="G27" s="48"/>
      <c r="H27" s="49"/>
      <c r="I27" s="31" t="s">
        <v>62</v>
      </c>
      <c r="J27" s="121" t="s">
        <v>68</v>
      </c>
      <c r="K27" s="122"/>
      <c r="L27" s="161">
        <v>3</v>
      </c>
      <c r="M27" s="115" t="s">
        <v>70</v>
      </c>
      <c r="N27" s="116"/>
      <c r="O27" s="50">
        <v>0.75</v>
      </c>
      <c r="P27" s="50">
        <f>(O27/100%)</f>
        <v>0.75</v>
      </c>
      <c r="Q27" s="158">
        <f>(P27/100%+P28/100%+P29/1)</f>
        <v>1.8</v>
      </c>
      <c r="R27" s="112">
        <f>Q27/L27</f>
        <v>0.6</v>
      </c>
      <c r="S27" s="26">
        <v>10000000</v>
      </c>
      <c r="T27" s="26">
        <v>4494792</v>
      </c>
      <c r="U27" s="51">
        <f>T27/S27</f>
        <v>0.4494792</v>
      </c>
      <c r="V27" s="225">
        <f>920358.151184042+642110.28+1284220.56+1284220.56+1284220.56+642110.28</f>
        <v>6057240.391184042</v>
      </c>
      <c r="W27" s="231">
        <f>V27/S27</f>
        <v>0.6057240391184042</v>
      </c>
      <c r="X27" s="52" t="s">
        <v>99</v>
      </c>
      <c r="Y27" s="53" t="s">
        <v>88</v>
      </c>
    </row>
    <row r="28" spans="1:25" ht="321" customHeight="1">
      <c r="A28" s="207"/>
      <c r="B28" s="177"/>
      <c r="C28" s="178"/>
      <c r="D28" s="178"/>
      <c r="E28" s="178"/>
      <c r="F28" s="178"/>
      <c r="G28" s="54"/>
      <c r="H28" s="49"/>
      <c r="I28" s="93" t="s">
        <v>63</v>
      </c>
      <c r="J28" s="121" t="s">
        <v>69</v>
      </c>
      <c r="K28" s="122"/>
      <c r="L28" s="162"/>
      <c r="M28" s="115" t="s">
        <v>71</v>
      </c>
      <c r="N28" s="116"/>
      <c r="O28" s="69">
        <v>0.75</v>
      </c>
      <c r="P28" s="50">
        <f>(O28/100%)</f>
        <v>0.75</v>
      </c>
      <c r="Q28" s="159"/>
      <c r="R28" s="113"/>
      <c r="S28" s="26">
        <v>10000000</v>
      </c>
      <c r="T28" s="26">
        <v>4494772</v>
      </c>
      <c r="U28" s="51">
        <f aca="true" t="shared" si="0" ref="U28:U35">T28/S28</f>
        <v>0.4494772</v>
      </c>
      <c r="V28" s="225">
        <f>920358.151184042+642110.28+1284220.56+1284220.56+1284220.56+642110.28</f>
        <v>6057240.391184042</v>
      </c>
      <c r="W28" s="231">
        <f aca="true" t="shared" si="1" ref="W28:W35">V28/S28</f>
        <v>0.6057240391184042</v>
      </c>
      <c r="X28" s="55" t="s">
        <v>100</v>
      </c>
      <c r="Y28" s="53" t="s">
        <v>88</v>
      </c>
    </row>
    <row r="29" spans="1:25" ht="88.5" customHeight="1">
      <c r="A29" s="207"/>
      <c r="B29" s="177"/>
      <c r="C29" s="178"/>
      <c r="D29" s="178"/>
      <c r="E29" s="178"/>
      <c r="F29" s="178"/>
      <c r="G29" s="54"/>
      <c r="H29" s="49"/>
      <c r="I29" s="93" t="s">
        <v>91</v>
      </c>
      <c r="J29" s="121" t="s">
        <v>92</v>
      </c>
      <c r="K29" s="122"/>
      <c r="L29" s="163"/>
      <c r="M29" s="115" t="str">
        <f>$M$27</f>
        <v>Número de acciones ejecutadas/No de acciones programadas</v>
      </c>
      <c r="N29" s="116"/>
      <c r="O29" s="56" t="s">
        <v>95</v>
      </c>
      <c r="P29" s="57">
        <f>O29/1</f>
        <v>0.3</v>
      </c>
      <c r="Q29" s="160"/>
      <c r="R29" s="114"/>
      <c r="S29" s="26">
        <v>20000000</v>
      </c>
      <c r="T29" s="24">
        <v>0</v>
      </c>
      <c r="U29" s="51">
        <f t="shared" si="0"/>
        <v>0</v>
      </c>
      <c r="V29" s="226">
        <v>0</v>
      </c>
      <c r="W29" s="231">
        <f t="shared" si="1"/>
        <v>0</v>
      </c>
      <c r="X29" s="52" t="s">
        <v>101</v>
      </c>
      <c r="Y29" s="53" t="s">
        <v>88</v>
      </c>
    </row>
    <row r="30" spans="1:25" ht="194.25" customHeight="1">
      <c r="A30" s="207"/>
      <c r="B30" s="177"/>
      <c r="C30" s="178"/>
      <c r="D30" s="178"/>
      <c r="E30" s="178"/>
      <c r="F30" s="178"/>
      <c r="G30" s="54"/>
      <c r="H30" s="49"/>
      <c r="I30" s="31" t="s">
        <v>64</v>
      </c>
      <c r="J30" s="133" t="s">
        <v>72</v>
      </c>
      <c r="K30" s="122"/>
      <c r="L30" s="23">
        <v>0.25</v>
      </c>
      <c r="M30" s="117" t="s">
        <v>73</v>
      </c>
      <c r="N30" s="118"/>
      <c r="O30" s="50">
        <v>0.22</v>
      </c>
      <c r="P30" s="50">
        <f>(O30/1)</f>
        <v>0.22</v>
      </c>
      <c r="Q30" s="50">
        <v>0.22</v>
      </c>
      <c r="R30" s="50">
        <f aca="true" t="shared" si="2" ref="R30:R35">Q30/L30</f>
        <v>0.88</v>
      </c>
      <c r="S30" s="26">
        <v>20000000</v>
      </c>
      <c r="T30" s="26">
        <f>5732440-20</f>
        <v>5732420</v>
      </c>
      <c r="U30" s="51">
        <f t="shared" si="0"/>
        <v>0.286621</v>
      </c>
      <c r="V30" s="226">
        <f>921973.2+921973.2+921973.2+921973.2+921973.2+921973.2</f>
        <v>5531839.2</v>
      </c>
      <c r="W30" s="231">
        <f t="shared" si="1"/>
        <v>0.27659196</v>
      </c>
      <c r="X30" s="55" t="s">
        <v>96</v>
      </c>
      <c r="Y30" s="53" t="s">
        <v>88</v>
      </c>
    </row>
    <row r="31" spans="1:25" ht="88.5" customHeight="1">
      <c r="A31" s="207"/>
      <c r="B31" s="177"/>
      <c r="C31" s="178"/>
      <c r="D31" s="178"/>
      <c r="E31" s="178"/>
      <c r="F31" s="178"/>
      <c r="G31" s="54"/>
      <c r="H31" s="49"/>
      <c r="I31" s="31" t="s">
        <v>65</v>
      </c>
      <c r="J31" s="121" t="s">
        <v>74</v>
      </c>
      <c r="K31" s="122"/>
      <c r="L31" s="22">
        <v>1</v>
      </c>
      <c r="M31" s="117" t="s">
        <v>75</v>
      </c>
      <c r="N31" s="118"/>
      <c r="O31" s="56" t="s">
        <v>104</v>
      </c>
      <c r="P31" s="50">
        <f>(O31/1)</f>
        <v>0.8</v>
      </c>
      <c r="Q31" s="58">
        <f>P31</f>
        <v>0.8</v>
      </c>
      <c r="R31" s="50">
        <f t="shared" si="2"/>
        <v>0.8</v>
      </c>
      <c r="S31" s="26">
        <v>20000000</v>
      </c>
      <c r="T31" s="26">
        <v>1000000</v>
      </c>
      <c r="U31" s="51">
        <f t="shared" si="0"/>
        <v>0.05</v>
      </c>
      <c r="V31" s="227">
        <f>204761.919860701+142857.14+285714.28+285714.28+285714.28+142857.14</f>
        <v>1347619.0398607012</v>
      </c>
      <c r="W31" s="231">
        <f t="shared" si="1"/>
        <v>0.06738095199303507</v>
      </c>
      <c r="X31" s="52" t="s">
        <v>102</v>
      </c>
      <c r="Y31" s="53" t="s">
        <v>88</v>
      </c>
    </row>
    <row r="32" spans="1:25" ht="103.5" customHeight="1">
      <c r="A32" s="207"/>
      <c r="B32" s="177"/>
      <c r="C32" s="178"/>
      <c r="D32" s="178"/>
      <c r="E32" s="178"/>
      <c r="F32" s="178"/>
      <c r="G32" s="54"/>
      <c r="H32" s="49"/>
      <c r="I32" s="31" t="s">
        <v>66</v>
      </c>
      <c r="J32" s="121" t="s">
        <v>76</v>
      </c>
      <c r="K32" s="122"/>
      <c r="L32" s="22">
        <v>1</v>
      </c>
      <c r="M32" s="117" t="s">
        <v>77</v>
      </c>
      <c r="N32" s="118"/>
      <c r="O32" s="56" t="s">
        <v>86</v>
      </c>
      <c r="P32" s="57">
        <f>(O32/1)*14.29</f>
        <v>0</v>
      </c>
      <c r="Q32" s="58">
        <f>P32</f>
        <v>0</v>
      </c>
      <c r="R32" s="57">
        <f t="shared" si="2"/>
        <v>0</v>
      </c>
      <c r="S32" s="24">
        <v>0</v>
      </c>
      <c r="T32" s="24">
        <v>0</v>
      </c>
      <c r="U32" s="26">
        <v>0</v>
      </c>
      <c r="V32" s="226">
        <v>0</v>
      </c>
      <c r="W32" s="231" t="e">
        <f t="shared" si="1"/>
        <v>#DIV/0!</v>
      </c>
      <c r="X32" s="52" t="s">
        <v>103</v>
      </c>
      <c r="Y32" s="53" t="s">
        <v>88</v>
      </c>
    </row>
    <row r="33" spans="1:25" ht="57" customHeight="1">
      <c r="A33" s="207"/>
      <c r="B33" s="177"/>
      <c r="C33" s="178"/>
      <c r="D33" s="178"/>
      <c r="E33" s="178"/>
      <c r="F33" s="178"/>
      <c r="G33" s="54"/>
      <c r="H33" s="59"/>
      <c r="I33" s="60" t="s">
        <v>67</v>
      </c>
      <c r="J33" s="131" t="s">
        <v>78</v>
      </c>
      <c r="K33" s="132"/>
      <c r="L33" s="25">
        <v>0.67</v>
      </c>
      <c r="M33" s="123" t="s">
        <v>79</v>
      </c>
      <c r="N33" s="124"/>
      <c r="O33" s="109">
        <v>0.4</v>
      </c>
      <c r="P33" s="57">
        <f>(O33/L33)</f>
        <v>0.5970149253731343</v>
      </c>
      <c r="Q33" s="58">
        <v>0.4</v>
      </c>
      <c r="R33" s="91">
        <f>Q33/0.67</f>
        <v>0.5970149253731343</v>
      </c>
      <c r="S33" s="29">
        <v>40000000</v>
      </c>
      <c r="T33" s="29">
        <v>40000000</v>
      </c>
      <c r="U33" s="61">
        <f t="shared" si="0"/>
        <v>1</v>
      </c>
      <c r="V33" s="228">
        <f>30987467.28+2151270.8+2142857.14-6226310</f>
        <v>29055285.22</v>
      </c>
      <c r="W33" s="231">
        <f t="shared" si="1"/>
        <v>0.7263821305</v>
      </c>
      <c r="X33" s="62" t="s">
        <v>97</v>
      </c>
      <c r="Y33" s="53" t="s">
        <v>88</v>
      </c>
    </row>
    <row r="34" spans="1:25" ht="75.75" customHeight="1">
      <c r="A34" s="63">
        <v>2</v>
      </c>
      <c r="B34" s="134" t="s">
        <v>58</v>
      </c>
      <c r="C34" s="134"/>
      <c r="D34" s="134"/>
      <c r="E34" s="134"/>
      <c r="F34" s="134"/>
      <c r="G34" s="64"/>
      <c r="H34" s="49"/>
      <c r="I34" s="65" t="s">
        <v>80</v>
      </c>
      <c r="J34" s="135" t="s">
        <v>81</v>
      </c>
      <c r="K34" s="135"/>
      <c r="L34" s="23">
        <v>0.01</v>
      </c>
      <c r="M34" s="157" t="s">
        <v>82</v>
      </c>
      <c r="N34" s="157"/>
      <c r="O34" s="66">
        <v>0.0055</v>
      </c>
      <c r="P34" s="67">
        <f>O34/1%</f>
        <v>0.5499999999999999</v>
      </c>
      <c r="Q34" s="66">
        <v>0.005</v>
      </c>
      <c r="R34" s="67">
        <f>Q34/L34</f>
        <v>0.5</v>
      </c>
      <c r="S34" s="30">
        <v>0</v>
      </c>
      <c r="T34" s="30">
        <v>0</v>
      </c>
      <c r="U34" s="30">
        <v>0</v>
      </c>
      <c r="V34" s="226">
        <v>0</v>
      </c>
      <c r="W34" s="231" t="e">
        <f>V34/S34</f>
        <v>#DIV/0!</v>
      </c>
      <c r="X34" s="52" t="s">
        <v>90</v>
      </c>
      <c r="Y34" s="53" t="s">
        <v>88</v>
      </c>
    </row>
    <row r="35" spans="1:25" ht="64.5" customHeight="1">
      <c r="A35" s="63">
        <v>3</v>
      </c>
      <c r="B35" s="134" t="s">
        <v>59</v>
      </c>
      <c r="C35" s="134"/>
      <c r="D35" s="134"/>
      <c r="E35" s="134"/>
      <c r="F35" s="134"/>
      <c r="G35" s="64"/>
      <c r="H35" s="49"/>
      <c r="I35" s="68" t="s">
        <v>83</v>
      </c>
      <c r="J35" s="172" t="s">
        <v>87</v>
      </c>
      <c r="K35" s="172" t="s">
        <v>84</v>
      </c>
      <c r="L35" s="22">
        <v>1</v>
      </c>
      <c r="M35" s="174" t="s">
        <v>85</v>
      </c>
      <c r="N35" s="174"/>
      <c r="O35" s="110">
        <v>0.004</v>
      </c>
      <c r="P35" s="111">
        <f>O35/1</f>
        <v>0.004</v>
      </c>
      <c r="Q35" s="69">
        <v>0.4</v>
      </c>
      <c r="R35" s="70">
        <f t="shared" si="2"/>
        <v>0.4</v>
      </c>
      <c r="S35" s="26">
        <v>30000000</v>
      </c>
      <c r="T35" s="26">
        <v>1000000</v>
      </c>
      <c r="U35" s="51">
        <f t="shared" si="0"/>
        <v>0.03333333333333333</v>
      </c>
      <c r="V35" s="225">
        <f>204761.919860701+142857.14+285714.28+142857.14+142857.14+142857.14</f>
        <v>1061904.759860701</v>
      </c>
      <c r="W35" s="232">
        <f t="shared" si="1"/>
        <v>0.03539682532869003</v>
      </c>
      <c r="X35" s="92" t="s">
        <v>105</v>
      </c>
      <c r="Y35" s="53" t="s">
        <v>88</v>
      </c>
    </row>
    <row r="36" spans="1:23" s="74" customFormat="1" ht="24.75" customHeight="1" thickBot="1">
      <c r="A36" s="138" t="s">
        <v>1</v>
      </c>
      <c r="B36" s="138"/>
      <c r="C36" s="138"/>
      <c r="D36" s="138"/>
      <c r="E36" s="138"/>
      <c r="F36" s="138"/>
      <c r="G36" s="138"/>
      <c r="H36" s="138"/>
      <c r="I36" s="138"/>
      <c r="J36" s="138"/>
      <c r="K36" s="138"/>
      <c r="L36" s="138"/>
      <c r="M36" s="138"/>
      <c r="N36" s="138"/>
      <c r="O36" s="138"/>
      <c r="P36" s="72"/>
      <c r="Q36" s="73"/>
      <c r="R36" s="73"/>
      <c r="S36" s="27">
        <f>SUM(S27:S35)</f>
        <v>150000000</v>
      </c>
      <c r="T36" s="28">
        <f>SUM(T27:T35)</f>
        <v>56721984</v>
      </c>
      <c r="U36" s="21">
        <f>T36/S36</f>
        <v>0.37814656</v>
      </c>
      <c r="V36" s="229">
        <f>SUM(V27:V35)</f>
        <v>49111129.002089486</v>
      </c>
      <c r="W36" s="230">
        <f>V36/S36</f>
        <v>0.3274075266805966</v>
      </c>
    </row>
    <row r="37" spans="2:23" s="74" customFormat="1" ht="30.75" customHeight="1" thickBot="1">
      <c r="B37" s="204" t="s">
        <v>38</v>
      </c>
      <c r="C37" s="205"/>
      <c r="D37" s="75">
        <v>2</v>
      </c>
      <c r="F37" s="76" t="s">
        <v>37</v>
      </c>
      <c r="G37" s="77">
        <v>42549</v>
      </c>
      <c r="H37" s="78"/>
      <c r="I37" s="79">
        <v>43277</v>
      </c>
      <c r="J37" s="178"/>
      <c r="K37" s="178"/>
      <c r="L37" s="80"/>
      <c r="M37" s="58">
        <f>14.29*6</f>
        <v>85.74</v>
      </c>
      <c r="N37" s="80"/>
      <c r="O37" s="71"/>
      <c r="P37" s="94">
        <f>AVERAGE(P27:P35)</f>
        <v>0.44122388059701495</v>
      </c>
      <c r="Q37" s="95"/>
      <c r="R37" s="94">
        <f>AVERAGE(R27:R35)</f>
        <v>0.5395735607675907</v>
      </c>
      <c r="S37" s="136"/>
      <c r="T37" s="137"/>
      <c r="U37" s="108"/>
      <c r="V37" s="101"/>
      <c r="W37" s="102"/>
    </row>
    <row r="38" spans="20:21" ht="12.75">
      <c r="T38" s="106"/>
      <c r="U38" s="106"/>
    </row>
    <row r="39" spans="20:21" ht="12.75">
      <c r="T39" s="106"/>
      <c r="U39" s="106"/>
    </row>
    <row r="40" spans="1:24" s="45" customFormat="1" ht="21.75" customHeight="1">
      <c r="A40" s="82"/>
      <c r="B40" s="83"/>
      <c r="C40" s="126" t="s">
        <v>41</v>
      </c>
      <c r="D40" s="127"/>
      <c r="E40" s="127"/>
      <c r="F40" s="128"/>
      <c r="G40" s="130" t="s">
        <v>52</v>
      </c>
      <c r="H40" s="130"/>
      <c r="I40" s="130"/>
      <c r="J40" s="130"/>
      <c r="K40" s="84"/>
      <c r="L40" s="84"/>
      <c r="M40" s="84"/>
      <c r="N40" s="84"/>
      <c r="O40" s="84"/>
      <c r="P40" s="84"/>
      <c r="Q40" s="84"/>
      <c r="R40" s="84"/>
      <c r="S40" s="84"/>
      <c r="T40" s="85"/>
      <c r="U40" s="85"/>
      <c r="V40" s="104"/>
      <c r="W40" s="104"/>
      <c r="X40" s="84"/>
    </row>
    <row r="41" spans="1:24" s="45" customFormat="1" ht="29.25" customHeight="1">
      <c r="A41" s="203" t="s">
        <v>14</v>
      </c>
      <c r="B41" s="203"/>
      <c r="C41" s="125" t="s">
        <v>93</v>
      </c>
      <c r="D41" s="129"/>
      <c r="E41" s="129"/>
      <c r="F41" s="120"/>
      <c r="G41" s="86" t="s">
        <v>53</v>
      </c>
      <c r="H41" s="86"/>
      <c r="I41" s="125" t="str">
        <f>'[1]POA H.A.'!G24</f>
        <v>LUZ DEYANIRA GONZALEZ CASTILLO</v>
      </c>
      <c r="J41" s="120"/>
      <c r="K41" s="84"/>
      <c r="L41" s="84"/>
      <c r="M41" s="84"/>
      <c r="N41" s="84"/>
      <c r="O41" s="84"/>
      <c r="P41" s="84"/>
      <c r="Q41" s="84"/>
      <c r="R41" s="84"/>
      <c r="S41" s="84"/>
      <c r="T41" s="84"/>
      <c r="U41" s="84"/>
      <c r="V41" s="104"/>
      <c r="W41" s="105"/>
      <c r="X41" s="84"/>
    </row>
    <row r="42" spans="1:24" ht="29.25" customHeight="1">
      <c r="A42" s="127" t="s">
        <v>15</v>
      </c>
      <c r="B42" s="128"/>
      <c r="C42" s="125" t="s">
        <v>94</v>
      </c>
      <c r="D42" s="129"/>
      <c r="E42" s="129"/>
      <c r="F42" s="120"/>
      <c r="G42" s="86" t="s">
        <v>54</v>
      </c>
      <c r="H42" s="86"/>
      <c r="I42" s="125" t="str">
        <f>'[1]POA H.A.'!G25</f>
        <v>Subdirectora de Planeación y Sistemas de Información</v>
      </c>
      <c r="J42" s="120"/>
      <c r="K42" s="84"/>
      <c r="L42" s="84"/>
      <c r="M42" s="84"/>
      <c r="N42" s="84"/>
      <c r="O42" s="84"/>
      <c r="P42" s="87"/>
      <c r="Q42" s="84"/>
      <c r="R42" s="84"/>
      <c r="S42" s="84"/>
      <c r="T42" s="84"/>
      <c r="U42" s="85"/>
      <c r="V42" s="104"/>
      <c r="W42" s="105"/>
      <c r="X42" s="87"/>
    </row>
    <row r="43" spans="1:25" ht="29.25" customHeight="1">
      <c r="A43" s="203" t="s">
        <v>13</v>
      </c>
      <c r="B43" s="203"/>
      <c r="C43" s="126"/>
      <c r="D43" s="127"/>
      <c r="E43" s="127"/>
      <c r="F43" s="128"/>
      <c r="G43" s="86"/>
      <c r="H43" s="86"/>
      <c r="I43" s="125"/>
      <c r="J43" s="120"/>
      <c r="K43" s="84"/>
      <c r="L43" s="84"/>
      <c r="M43" s="84"/>
      <c r="N43" s="84"/>
      <c r="O43" s="84"/>
      <c r="P43" s="87"/>
      <c r="Q43" s="84"/>
      <c r="R43" s="84"/>
      <c r="S43" s="84"/>
      <c r="T43" s="84"/>
      <c r="U43" s="84"/>
      <c r="V43" s="105"/>
      <c r="W43" s="105"/>
      <c r="X43" s="84"/>
      <c r="Y43" s="88"/>
    </row>
    <row r="44" spans="1:24" ht="29.25" customHeight="1">
      <c r="A44" s="203" t="s">
        <v>16</v>
      </c>
      <c r="B44" s="203"/>
      <c r="C44" s="119">
        <v>43383</v>
      </c>
      <c r="D44" s="129"/>
      <c r="E44" s="129"/>
      <c r="F44" s="120"/>
      <c r="G44" s="89">
        <v>42550</v>
      </c>
      <c r="H44" s="86"/>
      <c r="I44" s="119">
        <f>C44</f>
        <v>43383</v>
      </c>
      <c r="J44" s="120"/>
      <c r="K44" s="84"/>
      <c r="L44" s="84"/>
      <c r="M44" s="84"/>
      <c r="N44" s="84"/>
      <c r="O44" s="84"/>
      <c r="P44" s="84"/>
      <c r="Q44" s="84"/>
      <c r="R44" s="84"/>
      <c r="S44" s="84"/>
      <c r="T44" s="84"/>
      <c r="U44" s="84"/>
      <c r="V44" s="105"/>
      <c r="W44" s="105"/>
      <c r="X44" s="84"/>
    </row>
    <row r="57" ht="12.75">
      <c r="M57" s="16"/>
    </row>
  </sheetData>
  <sheetProtection/>
  <mergeCells count="88">
    <mergeCell ref="C43:F43"/>
    <mergeCell ref="A41:B41"/>
    <mergeCell ref="Y24:Y26"/>
    <mergeCell ref="X24:X26"/>
    <mergeCell ref="S24:S26"/>
    <mergeCell ref="T24:T26"/>
    <mergeCell ref="U24:U26"/>
    <mergeCell ref="O25:O26"/>
    <mergeCell ref="R25:R26"/>
    <mergeCell ref="I24:I26"/>
    <mergeCell ref="J24:K26"/>
    <mergeCell ref="L24:L26"/>
    <mergeCell ref="V24:V26"/>
    <mergeCell ref="C42:F42"/>
    <mergeCell ref="U1:X1"/>
    <mergeCell ref="U2:X2"/>
    <mergeCell ref="A5:X5"/>
    <mergeCell ref="A1:C4"/>
    <mergeCell ref="D1:T2"/>
    <mergeCell ref="Q24:R24"/>
    <mergeCell ref="P25:P26"/>
    <mergeCell ref="A44:B44"/>
    <mergeCell ref="A43:B43"/>
    <mergeCell ref="B37:C37"/>
    <mergeCell ref="A42:B42"/>
    <mergeCell ref="C44:F44"/>
    <mergeCell ref="A27:A33"/>
    <mergeCell ref="M31:N31"/>
    <mergeCell ref="M32:N32"/>
    <mergeCell ref="J37:K37"/>
    <mergeCell ref="O23:P23"/>
    <mergeCell ref="S11:S13"/>
    <mergeCell ref="A11:C11"/>
    <mergeCell ref="M24:N26"/>
    <mergeCell ref="O24:P24"/>
    <mergeCell ref="A18:C20"/>
    <mergeCell ref="O14:X14"/>
    <mergeCell ref="A15:C17"/>
    <mergeCell ref="A12:C14"/>
    <mergeCell ref="W24:W26"/>
    <mergeCell ref="U3:W3"/>
    <mergeCell ref="U4:W4"/>
    <mergeCell ref="D3:T4"/>
    <mergeCell ref="D11:I11"/>
    <mergeCell ref="O11:R11"/>
    <mergeCell ref="T11:T13"/>
    <mergeCell ref="M11:N13"/>
    <mergeCell ref="D12:I14"/>
    <mergeCell ref="A21:C23"/>
    <mergeCell ref="J35:K35"/>
    <mergeCell ref="M27:N27"/>
    <mergeCell ref="H25:H26"/>
    <mergeCell ref="M35:N35"/>
    <mergeCell ref="B27:F33"/>
    <mergeCell ref="A24:A26"/>
    <mergeCell ref="B35:F35"/>
    <mergeCell ref="J27:K27"/>
    <mergeCell ref="B24:F26"/>
    <mergeCell ref="S37:T37"/>
    <mergeCell ref="A36:O36"/>
    <mergeCell ref="D15:I17"/>
    <mergeCell ref="D18:I20"/>
    <mergeCell ref="M34:N34"/>
    <mergeCell ref="Q27:Q29"/>
    <mergeCell ref="L27:L29"/>
    <mergeCell ref="Q25:Q26"/>
    <mergeCell ref="Q23:R23"/>
    <mergeCell ref="D21:I23"/>
    <mergeCell ref="C40:F40"/>
    <mergeCell ref="C41:F41"/>
    <mergeCell ref="G40:J40"/>
    <mergeCell ref="J33:K33"/>
    <mergeCell ref="J29:K29"/>
    <mergeCell ref="J30:K30"/>
    <mergeCell ref="I41:J41"/>
    <mergeCell ref="B34:F34"/>
    <mergeCell ref="J34:K34"/>
    <mergeCell ref="J32:K32"/>
    <mergeCell ref="R27:R29"/>
    <mergeCell ref="M28:N28"/>
    <mergeCell ref="M29:N29"/>
    <mergeCell ref="M30:N30"/>
    <mergeCell ref="I44:J44"/>
    <mergeCell ref="J28:K28"/>
    <mergeCell ref="M33:N33"/>
    <mergeCell ref="J31:K31"/>
    <mergeCell ref="I42:J42"/>
    <mergeCell ref="I43:J43"/>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HDIAZ</dc:creator>
  <cp:keywords/>
  <dc:description/>
  <cp:lastModifiedBy>Celia Velasquez</cp:lastModifiedBy>
  <cp:lastPrinted>2016-03-31T20:03:43Z</cp:lastPrinted>
  <dcterms:created xsi:type="dcterms:W3CDTF">2009-04-01T16:45:05Z</dcterms:created>
  <dcterms:modified xsi:type="dcterms:W3CDTF">2018-10-23T18:40:54Z</dcterms:modified>
  <cp:category/>
  <cp:version/>
  <cp:contentType/>
  <cp:contentStatus/>
</cp:coreProperties>
</file>