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920" activeTab="0"/>
  </bookViews>
  <sheets>
    <sheet name="ajustado" sheetId="1" r:id="rId1"/>
  </sheets>
  <externalReferences>
    <externalReference r:id="rId4"/>
    <externalReference r:id="rId5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Celia Vel?squez</author>
    <author>Carolina Obando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 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T27" authorId="1">
      <text>
        <r>
          <rPr>
            <b/>
            <sz val="9"/>
            <rFont val="Tahoma"/>
            <family val="2"/>
          </rPr>
          <t>Carolina Obando:</t>
        </r>
        <r>
          <rPr>
            <sz val="9"/>
            <rFont val="Tahoma"/>
            <family val="2"/>
          </rPr>
          <t xml:space="preserve">
dinero PGN CNV 007/2016 y contrato profesional categoría 6</t>
        </r>
      </text>
    </comment>
    <comment ref="T28" authorId="1">
      <text>
        <r>
          <rPr>
            <b/>
            <sz val="9"/>
            <rFont val="Tahoma"/>
            <family val="2"/>
          </rPr>
          <t>Carolina Obando:</t>
        </r>
        <r>
          <rPr>
            <sz val="9"/>
            <rFont val="Tahoma"/>
            <family val="2"/>
          </rPr>
          <t xml:space="preserve">
dinero PGN CNV 007/2016 y contrato profesional categoría 6</t>
        </r>
      </text>
    </comment>
  </commentList>
</comments>
</file>

<file path=xl/sharedStrings.xml><?xml version="1.0" encoding="utf-8"?>
<sst xmlns="http://schemas.openxmlformats.org/spreadsheetml/2006/main" count="86" uniqueCount="77">
  <si>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</si>
  <si>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</si>
  <si>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</si>
  <si>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</si>
  <si>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</si>
  <si>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</si>
  <si>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</si>
  <si>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</si>
  <si>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</si>
  <si>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</si>
  <si>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</si>
  <si>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</si>
  <si>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</si>
  <si>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</si>
  <si>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</si>
  <si>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</si>
  <si>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</si>
  <si>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</si>
  <si>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</si>
  <si>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</si>
  <si>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</si>
  <si>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</si>
  <si>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</si>
  <si>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</si>
  <si>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</si>
  <si>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</si>
  <si>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</si>
  <si>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</si>
  <si>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</si>
  <si>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</si>
  <si>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</si>
  <si>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</si>
  <si>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</si>
  <si>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</si>
  <si>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</si>
  <si>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</si>
  <si>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</si>
  <si>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</si>
  <si>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</si>
  <si>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</si>
  <si>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</si>
  <si>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</si>
  <si>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</si>
  <si>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</si>
  <si>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</si>
  <si>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</si>
  <si>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</si>
  <si>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</si>
  <si>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</si>
  <si>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</si>
  <si>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</si>
  <si>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</si>
  <si>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</si>
  <si>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</si>
  <si>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</si>
  <si>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</si>
  <si>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Profesionales Especializados</t>
  </si>
  <si>
    <t xml:space="preserve">Formulación del POMCA Directos al Magdalena Medio </t>
  </si>
  <si>
    <t>Apoyo a la formulación y/o ajuste a los POMCAS priorizados</t>
  </si>
  <si>
    <t>NOVIEMBRE</t>
  </si>
  <si>
    <t>530 900 01 01 01 01 - 530 900 01 01 01 02</t>
  </si>
  <si>
    <t>Culminación de la Fase Diagnóstico y Construcción de las Fases de Zonificación, Prospectiva y Formulación del POMCA Directos al Magdalena entre Ríos Negro y Carare</t>
  </si>
  <si>
    <t>50% en el desarrollo de las fases previstas para los POMCAS priorizados</t>
  </si>
  <si>
    <t>% de formulación y/o ajuste a los POMCA´s priorizados/% programado</t>
  </si>
  <si>
    <t>Versión 0</t>
  </si>
  <si>
    <t>Ma. CAROLINA OBANDO -LUZ AMELIA PACHECO</t>
  </si>
  <si>
    <t>Carpeta Contractual  CCC N° 177/2016</t>
  </si>
  <si>
    <t>Serie documental 140-4116 de cada POMCA</t>
  </si>
  <si>
    <t>Desarrollo de las fases previstas para los POMCAS priorizados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</si>
  <si>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magnética o física de acceso a la evidencia)</t>
    </r>
  </si>
  <si>
    <t>100% del proceso de Formulación el POMCA Directos al Magdalena Medios entre ríos Negro y Carare</t>
  </si>
  <si>
    <t>% de avance  en la formulación del POMCADirectos al  Magdalena Medios entre ríos Negro y Carare/% programado</t>
  </si>
  <si>
    <t>MAYO</t>
  </si>
  <si>
    <t>SEPTIEMBRE</t>
  </si>
  <si>
    <t>10/010/2018</t>
  </si>
  <si>
    <r>
      <t xml:space="preserve">La fase de aprestamiento esta en un  100%. Se avanzo con la fase de Diagnostico en un 90% . Documento en revisión por parte de la Supervisión. Se adelanto el proceso de consulta previa - Etapa de Pre-acuerdo quedando en firme. Se cuenta con Concejo de Cuenca conformado.
Se esta en el proceso de armonización de síntesis ambiental con la inclusión de aportes de la comunidad y recomendaciones de la Comisión Conjunta; A su vez la preparación de los talleres para la fase de Zonificación y prospectiva.   
</t>
    </r>
    <r>
      <rPr>
        <b/>
        <sz val="10"/>
        <rFont val="Arial"/>
        <family val="2"/>
      </rPr>
      <t>NOTA.</t>
    </r>
    <r>
      <rPr>
        <sz val="10"/>
        <rFont val="Arial"/>
        <family val="2"/>
      </rPr>
      <t xml:space="preserve"> Debido a estas mesas de revisión técnica y armonización para la finalización de la fase Diagnostico y la preparación  de talleres para la siguiente, se ve la necesidad de realizar prorroga para concluir el proceso.</t>
    </r>
  </si>
  <si>
    <t xml:space="preserve">* Se asistió y participó en las mesas técnicas de las Comisiones Conjuntas de los siguientes POMCAS :
1. Cuenca Carare - Minero. Proceso de publicación.
2. Cuenca Cravo Sur. Proceso de publicación.
3. Cuenca Garagoa. Proceso de publicación.
4. Cuenca Río Cusiana.
5, Cuenca Río Negro.
* Se aprobó mediante Resolución N° 2012 del 30 de mayo de 2018, el POMCA de la cuenca Alta del Río Chicamocha. 
* Se aprobó mediante Resolución N° 2110 del 8 de junio de 2018, el POMCA de la cuenca  Media y Baja del Río Suarez. 
* Se aprobó mediante Resolución N° 2258 del 25 de junio de 2018 (N° de la CAR 1712 de 25 de junio de 2018), el POMCA de la cuenca  Alta del Río Suarez. 
*Se dio apoyo a Patrimonio Natural quien es el operador para la Actualización del POMCA Lago de Tota, a lo cual se dio el apoyo en la preparación y revisión de alcances técnicos para tal fin. 
*Se han adelantados mesas interentidades e intersectoriales para atender los requerimientos en le proceso de publicidad del POMCA Carare- Minero.
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</si>
</sst>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0.0%"/>
    <numFmt numFmtId="192" formatCode="0.0"/>
    <numFmt numFmtId="193" formatCode="0.000%"/>
    <numFmt numFmtId="194" formatCode="0.0000%"/>
    <numFmt numFmtId="195" formatCode="0.00000%"/>
    <numFmt numFmtId="196" formatCode="0.000000%"/>
    <numFmt numFmtId="197" formatCode="_(* #,##0.000_);_(* \(#,##0.000\);_(* &quot;-&quot;??_);_(@_)"/>
    <numFmt numFmtId="198" formatCode="_(* #,##0.0_);_(* \(#,##0.0\);_(* &quot;-&quot;??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hh:mm:ss\ AM/PM"/>
    <numFmt numFmtId="204" formatCode="_(* #,##0.0000_);_(* \(#,##0.0000\);_(* &quot;-&quot;??_);_(@_)"/>
    <numFmt numFmtId="205" formatCode="_(* #,##0.00000_);_(* \(#,##0.000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4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u val="single"/>
      <sz val="10"/>
      <color rgb="FF00B0F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3" xfId="51" applyNumberFormat="1" applyFont="1" applyFill="1" applyBorder="1" applyAlignment="1" applyProtection="1">
      <alignment horizontal="center"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9" fontId="0" fillId="0" borderId="10" xfId="57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5" xfId="0" applyNumberFormat="1" applyFont="1" applyBorder="1" applyAlignment="1" applyProtection="1">
      <alignment vertical="top" wrapText="1"/>
      <protection/>
    </xf>
    <xf numFmtId="14" fontId="0" fillId="0" borderId="16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3" fontId="21" fillId="0" borderId="0" xfId="0" applyNumberFormat="1" applyFont="1" applyBorder="1" applyAlignment="1" applyProtection="1">
      <alignment vertical="center"/>
      <protection locked="0"/>
    </xf>
    <xf numFmtId="187" fontId="21" fillId="0" borderId="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9" fontId="0" fillId="0" borderId="17" xfId="0" applyNumberFormat="1" applyFont="1" applyFill="1" applyBorder="1" applyAlignment="1" applyProtection="1">
      <alignment horizontal="center" vertical="center" wrapText="1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0" fontId="43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49" fontId="45" fillId="0" borderId="0" xfId="51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49" fontId="0" fillId="0" borderId="10" xfId="51" applyNumberFormat="1" applyFont="1" applyBorder="1" applyAlignment="1" applyProtection="1">
      <alignment horizontal="justify" vertical="center" wrapText="1"/>
      <protection locked="0"/>
    </xf>
    <xf numFmtId="9" fontId="0" fillId="0" borderId="10" xfId="57" applyFont="1" applyFill="1" applyBorder="1" applyAlignment="1" applyProtection="1">
      <alignment horizontal="center" vertical="center" wrapText="1"/>
      <protection locked="0"/>
    </xf>
    <xf numFmtId="187" fontId="47" fillId="0" borderId="0" xfId="0" applyNumberFormat="1" applyFont="1" applyAlignment="1" applyProtection="1">
      <alignment vertical="center"/>
      <protection locked="0"/>
    </xf>
    <xf numFmtId="187" fontId="48" fillId="0" borderId="0" xfId="0" applyNumberFormat="1" applyFont="1" applyBorder="1" applyAlignment="1" applyProtection="1">
      <alignment vertical="center"/>
      <protection locked="0"/>
    </xf>
    <xf numFmtId="205" fontId="0" fillId="0" borderId="0" xfId="0" applyNumberFormat="1" applyAlignment="1" applyProtection="1">
      <alignment vertical="center"/>
      <protection locked="0"/>
    </xf>
    <xf numFmtId="187" fontId="49" fillId="0" borderId="17" xfId="46" applyNumberFormat="1" applyFont="1" applyBorder="1" applyAlignment="1" applyProtection="1">
      <alignment horizontal="center" vertical="center" wrapText="1"/>
      <protection locked="0"/>
    </xf>
    <xf numFmtId="187" fontId="0" fillId="0" borderId="17" xfId="49" applyNumberFormat="1" applyFont="1" applyFill="1" applyBorder="1" applyAlignment="1">
      <alignment horizontal="center" vertical="center" wrapText="1"/>
    </xf>
    <xf numFmtId="9" fontId="0" fillId="0" borderId="17" xfId="57" applyFont="1" applyBorder="1" applyAlignment="1" applyProtection="1">
      <alignment horizontal="center" vertical="center"/>
      <protection locked="0"/>
    </xf>
    <xf numFmtId="49" fontId="0" fillId="0" borderId="17" xfId="51" applyNumberFormat="1" applyFont="1" applyBorder="1" applyAlignment="1" applyProtection="1">
      <alignment horizontal="justify" vertical="center" wrapText="1"/>
      <protection locked="0"/>
    </xf>
    <xf numFmtId="9" fontId="0" fillId="0" borderId="17" xfId="51" applyNumberFormat="1" applyFont="1" applyBorder="1" applyAlignment="1" applyProtection="1">
      <alignment horizontal="center" vertical="center" wrapText="1"/>
      <protection/>
    </xf>
    <xf numFmtId="3" fontId="0" fillId="0" borderId="17" xfId="0" applyNumberFormat="1" applyFont="1" applyBorder="1" applyAlignment="1" applyProtection="1">
      <alignment horizontal="right" vertical="center"/>
      <protection locked="0"/>
    </xf>
    <xf numFmtId="187" fontId="0" fillId="0" borderId="17" xfId="49" applyNumberFormat="1" applyFont="1" applyFill="1" applyBorder="1" applyAlignment="1">
      <alignment vertical="center" wrapText="1"/>
    </xf>
    <xf numFmtId="1" fontId="0" fillId="0" borderId="18" xfId="0" applyNumberFormat="1" applyFont="1" applyFill="1" applyBorder="1" applyAlignment="1" applyProtection="1">
      <alignment horizontal="justify" vertical="center" wrapText="1"/>
      <protection/>
    </xf>
    <xf numFmtId="0" fontId="19" fillId="16" borderId="19" xfId="0" applyFont="1" applyFill="1" applyBorder="1" applyAlignment="1" applyProtection="1">
      <alignment horizontal="center" vertical="center"/>
      <protection/>
    </xf>
    <xf numFmtId="0" fontId="19" fillId="16" borderId="20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justify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0" fontId="19" fillId="0" borderId="23" xfId="0" applyFont="1" applyFill="1" applyBorder="1" applyAlignment="1" applyProtection="1">
      <alignment horizontal="left" vertical="center"/>
      <protection/>
    </xf>
    <xf numFmtId="3" fontId="0" fillId="0" borderId="22" xfId="0" applyNumberFormat="1" applyFont="1" applyFill="1" applyBorder="1" applyAlignment="1" applyProtection="1">
      <alignment horizontal="left" vertical="center"/>
      <protection/>
    </xf>
    <xf numFmtId="0" fontId="19" fillId="0" borderId="24" xfId="0" applyFont="1" applyFill="1" applyBorder="1" applyAlignment="1" applyProtection="1">
      <alignment horizontal="left" vertical="center"/>
      <protection/>
    </xf>
    <xf numFmtId="187" fontId="19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9" fontId="0" fillId="0" borderId="17" xfId="57" applyFont="1" applyBorder="1" applyAlignment="1" applyProtection="1">
      <alignment horizontal="center" vertical="center" wrapText="1"/>
      <protection locked="0"/>
    </xf>
    <xf numFmtId="9" fontId="0" fillId="0" borderId="17" xfId="57" applyNumberFormat="1" applyFont="1" applyBorder="1" applyAlignment="1" applyProtection="1">
      <alignment horizontal="center" vertical="center" wrapText="1"/>
      <protection locked="0"/>
    </xf>
    <xf numFmtId="187" fontId="0" fillId="0" borderId="17" xfId="49" applyNumberFormat="1" applyFont="1" applyBorder="1" applyAlignment="1" applyProtection="1">
      <alignment vertical="center"/>
      <protection locked="0"/>
    </xf>
    <xf numFmtId="9" fontId="0" fillId="0" borderId="17" xfId="57" applyFont="1" applyBorder="1" applyAlignment="1" applyProtection="1">
      <alignment horizontal="center" vertical="center"/>
      <protection locked="0"/>
    </xf>
    <xf numFmtId="191" fontId="0" fillId="0" borderId="17" xfId="49" applyNumberFormat="1" applyFont="1" applyBorder="1" applyAlignment="1" applyProtection="1">
      <alignment horizontal="center" vertical="center"/>
      <protection locked="0"/>
    </xf>
    <xf numFmtId="0" fontId="19" fillId="16" borderId="26" xfId="0" applyFont="1" applyFill="1" applyBorder="1" applyAlignment="1" applyProtection="1">
      <alignment horizontal="center" vertical="center"/>
      <protection/>
    </xf>
    <xf numFmtId="187" fontId="0" fillId="0" borderId="27" xfId="0" applyNumberFormat="1" applyFont="1" applyFill="1" applyBorder="1" applyAlignment="1" applyProtection="1">
      <alignment horizontal="left" vertical="center"/>
      <protection/>
    </xf>
    <xf numFmtId="187" fontId="0" fillId="0" borderId="27" xfId="52" applyNumberFormat="1" applyFont="1" applyFill="1" applyBorder="1" applyAlignment="1" applyProtection="1">
      <alignment horizontal="left" vertical="center" wrapText="1"/>
      <protection/>
    </xf>
    <xf numFmtId="9" fontId="0" fillId="0" borderId="28" xfId="52" applyNumberFormat="1" applyFont="1" applyFill="1" applyBorder="1" applyAlignment="1" applyProtection="1">
      <alignment horizontal="center" vertical="center" wrapText="1"/>
      <protection/>
    </xf>
    <xf numFmtId="187" fontId="0" fillId="0" borderId="29" xfId="52" applyNumberFormat="1" applyFont="1" applyFill="1" applyBorder="1" applyAlignment="1" applyProtection="1">
      <alignment horizontal="left" vertical="center" wrapText="1"/>
      <protection/>
    </xf>
    <xf numFmtId="9" fontId="0" fillId="0" borderId="30" xfId="57" applyFont="1" applyBorder="1" applyAlignment="1" applyProtection="1">
      <alignment horizontal="center" vertical="center"/>
      <protection/>
    </xf>
    <xf numFmtId="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 applyProtection="1">
      <alignment vertical="center"/>
      <protection locked="0"/>
    </xf>
    <xf numFmtId="187" fontId="50" fillId="0" borderId="0" xfId="0" applyNumberFormat="1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14" fontId="50" fillId="0" borderId="10" xfId="0" applyNumberFormat="1" applyFont="1" applyBorder="1" applyAlignment="1">
      <alignment vertical="center"/>
    </xf>
    <xf numFmtId="0" fontId="51" fillId="0" borderId="0" xfId="0" applyFont="1" applyAlignment="1" applyProtection="1">
      <alignment horizontal="left" vertical="center"/>
      <protection locked="0"/>
    </xf>
    <xf numFmtId="49" fontId="51" fillId="0" borderId="0" xfId="51" applyNumberFormat="1" applyFont="1" applyAlignment="1" applyProtection="1">
      <alignment vertical="center"/>
      <protection locked="0"/>
    </xf>
    <xf numFmtId="49" fontId="19" fillId="0" borderId="10" xfId="51" applyNumberFormat="1" applyFont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31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19" fillId="0" borderId="15" xfId="51" applyNumberFormat="1" applyFont="1" applyBorder="1" applyAlignment="1" applyProtection="1">
      <alignment horizontal="center" vertical="center" wrapText="1"/>
      <protection locked="0"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36" xfId="0" applyFont="1" applyFill="1" applyBorder="1" applyAlignment="1" applyProtection="1">
      <alignment horizontal="justify" vertical="center" wrapText="1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37" xfId="0" applyFont="1" applyFill="1" applyBorder="1" applyAlignment="1" applyProtection="1">
      <alignment horizontal="justify" vertical="center" wrapText="1"/>
      <protection/>
    </xf>
    <xf numFmtId="0" fontId="0" fillId="0" borderId="38" xfId="0" applyFont="1" applyFill="1" applyBorder="1" applyAlignment="1" applyProtection="1">
      <alignment horizontal="justify" vertical="center" wrapText="1"/>
      <protection/>
    </xf>
    <xf numFmtId="0" fontId="0" fillId="0" borderId="39" xfId="0" applyFont="1" applyFill="1" applyBorder="1" applyAlignment="1" applyProtection="1">
      <alignment horizontal="justify" vertical="center" wrapText="1"/>
      <protection/>
    </xf>
    <xf numFmtId="0" fontId="0" fillId="0" borderId="40" xfId="0" applyFont="1" applyFill="1" applyBorder="1" applyAlignment="1" applyProtection="1">
      <alignment horizontal="justify" vertical="center" wrapText="1"/>
      <protection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19" fillId="16" borderId="41" xfId="0" applyFont="1" applyFill="1" applyBorder="1" applyAlignment="1" applyProtection="1">
      <alignment horizontal="left" vertical="center" wrapText="1"/>
      <protection/>
    </xf>
    <xf numFmtId="0" fontId="19" fillId="16" borderId="42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43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 wrapText="1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36" xfId="0" applyNumberFormat="1" applyFont="1" applyFill="1" applyBorder="1" applyAlignment="1" applyProtection="1">
      <alignment horizontal="justify" vertical="center" wrapText="1"/>
      <protection/>
    </xf>
    <xf numFmtId="1" fontId="0" fillId="0" borderId="34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37" xfId="0" applyNumberFormat="1" applyFont="1" applyFill="1" applyBorder="1" applyAlignment="1" applyProtection="1">
      <alignment horizontal="justify" vertical="center" wrapText="1"/>
      <protection/>
    </xf>
    <xf numFmtId="1" fontId="0" fillId="0" borderId="38" xfId="0" applyNumberFormat="1" applyFont="1" applyFill="1" applyBorder="1" applyAlignment="1" applyProtection="1">
      <alignment horizontal="justify" vertical="center" wrapText="1"/>
      <protection/>
    </xf>
    <xf numFmtId="1" fontId="0" fillId="0" borderId="39" xfId="0" applyNumberFormat="1" applyFont="1" applyFill="1" applyBorder="1" applyAlignment="1" applyProtection="1">
      <alignment horizontal="justify" vertical="center" wrapText="1"/>
      <protection/>
    </xf>
    <xf numFmtId="1" fontId="0" fillId="0" borderId="40" xfId="0" applyNumberFormat="1" applyFont="1" applyFill="1" applyBorder="1" applyAlignment="1" applyProtection="1">
      <alignment horizontal="justify" vertical="center" wrapText="1"/>
      <protection/>
    </xf>
    <xf numFmtId="1" fontId="0" fillId="0" borderId="35" xfId="0" applyNumberFormat="1" applyFont="1" applyFill="1" applyBorder="1" applyAlignment="1" applyProtection="1">
      <alignment horizontal="justify" vertical="center" wrapText="1"/>
      <protection/>
    </xf>
    <xf numFmtId="1" fontId="0" fillId="0" borderId="11" xfId="0" applyNumberFormat="1" applyFont="1" applyFill="1" applyBorder="1" applyAlignment="1" applyProtection="1">
      <alignment horizontal="justify" vertical="center" wrapText="1"/>
      <protection/>
    </xf>
    <xf numFmtId="1" fontId="0" fillId="0" borderId="49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 locked="0"/>
    </xf>
    <xf numFmtId="49" fontId="47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10" xfId="51" applyNumberFormat="1" applyFont="1" applyFill="1" applyBorder="1" applyAlignment="1" applyProtection="1">
      <alignment horizontal="center" vertical="center"/>
      <protection locked="0"/>
    </xf>
    <xf numFmtId="49" fontId="19" fillId="0" borderId="31" xfId="51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19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center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19" fillId="0" borderId="48" xfId="0" applyFont="1" applyBorder="1" applyAlignment="1" applyProtection="1">
      <alignment horizontal="center" vertical="center"/>
      <protection/>
    </xf>
    <xf numFmtId="0" fontId="52" fillId="0" borderId="10" xfId="51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" fontId="19" fillId="0" borderId="0" xfId="51" applyNumberFormat="1" applyFont="1" applyBorder="1" applyAlignment="1" applyProtection="1">
      <alignment horizontal="right" vertical="center"/>
      <protection/>
    </xf>
    <xf numFmtId="49" fontId="19" fillId="0" borderId="10" xfId="51" applyNumberFormat="1" applyFont="1" applyBorder="1" applyAlignment="1" applyProtection="1">
      <alignment horizontal="center" vertical="center" wrapText="1"/>
      <protection locked="0"/>
    </xf>
    <xf numFmtId="49" fontId="23" fillId="0" borderId="31" xfId="51" applyNumberFormat="1" applyFont="1" applyBorder="1" applyAlignment="1" applyProtection="1">
      <alignment horizontal="center" vertical="center" wrapText="1"/>
      <protection locked="0"/>
    </xf>
    <xf numFmtId="9" fontId="27" fillId="0" borderId="10" xfId="57" applyFont="1" applyFill="1" applyBorder="1" applyAlignment="1">
      <alignment horizontal="center" vertical="center" wrapText="1"/>
    </xf>
    <xf numFmtId="14" fontId="50" fillId="0" borderId="15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justify" vertical="center" wrapText="1"/>
      <protection/>
    </xf>
    <xf numFmtId="9" fontId="27" fillId="0" borderId="15" xfId="57" applyFont="1" applyFill="1" applyBorder="1" applyAlignment="1">
      <alignment horizontal="center" vertical="center" wrapText="1"/>
    </xf>
    <xf numFmtId="9" fontId="27" fillId="0" borderId="12" xfId="57" applyFont="1" applyFill="1" applyBorder="1" applyAlignment="1">
      <alignment horizontal="center" vertical="center" wrapText="1"/>
    </xf>
    <xf numFmtId="49" fontId="23" fillId="0" borderId="10" xfId="51" applyNumberFormat="1" applyFont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horizontal="justify" vertical="center" wrapText="1"/>
      <protection/>
    </xf>
    <xf numFmtId="3" fontId="0" fillId="0" borderId="12" xfId="0" applyNumberFormat="1" applyFont="1" applyFill="1" applyBorder="1" applyAlignment="1" applyProtection="1">
      <alignment horizontal="justify" vertical="center" wrapText="1"/>
      <protection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FORMATO POA" xfId="51"/>
    <cellStyle name="Millares_Libro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2</xdr:col>
      <xdr:colOff>95250</xdr:colOff>
      <xdr:row>3</xdr:row>
      <xdr:rowOff>190500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600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quez\Download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quez\Downloads\FEV-16%20Formulacion%20Pom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GESTIÓN AMBIENTAL DEL TERRITORIO</v>
          </cell>
        </row>
        <row r="7">
          <cell r="D7" t="str">
            <v>Planeación y ordenamiento del territorio. </v>
          </cell>
        </row>
        <row r="8">
          <cell r="D8" t="str">
            <v>Instrumentos de planeación ambiental</v>
          </cell>
        </row>
        <row r="9">
          <cell r="D9" t="str">
            <v>Formulación y/o Ajuste a POMCAS en la jurisdicción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0" zoomScaleNormal="70" zoomScalePageLayoutView="0" workbookViewId="0" topLeftCell="J22">
      <selection activeCell="X28" sqref="X28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9" hidden="1" customWidth="1"/>
    <col min="9" max="9" width="50.00390625" style="9" customWidth="1"/>
    <col min="10" max="10" width="21.140625" style="1" customWidth="1"/>
    <col min="11" max="11" width="26.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0" customWidth="1"/>
    <col min="19" max="19" width="26.421875" style="10" customWidth="1"/>
    <col min="20" max="20" width="20.8515625" style="1" customWidth="1"/>
    <col min="21" max="21" width="20.28125" style="1" customWidth="1"/>
    <col min="22" max="22" width="18.57421875" style="62" customWidth="1"/>
    <col min="23" max="23" width="20.8515625" style="1" customWidth="1"/>
    <col min="24" max="24" width="95.57421875" style="1" customWidth="1"/>
    <col min="25" max="25" width="59.421875" style="1" customWidth="1"/>
    <col min="26" max="16384" width="11.421875" style="1" customWidth="1"/>
  </cols>
  <sheetData>
    <row r="1" spans="1:24" ht="60" customHeight="1">
      <c r="A1" s="117"/>
      <c r="B1" s="117"/>
      <c r="C1" s="117"/>
      <c r="D1" s="111" t="s">
        <v>18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52" t="s">
        <v>45</v>
      </c>
      <c r="V1" s="152"/>
      <c r="W1" s="152"/>
      <c r="X1" s="152"/>
    </row>
    <row r="2" spans="1:24" ht="21.75" customHeight="1">
      <c r="A2" s="117"/>
      <c r="B2" s="117"/>
      <c r="C2" s="117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7" t="s">
        <v>19</v>
      </c>
      <c r="V2" s="117"/>
      <c r="W2" s="117"/>
      <c r="X2" s="117"/>
    </row>
    <row r="3" spans="1:24" ht="19.5" customHeight="1">
      <c r="A3" s="117"/>
      <c r="B3" s="117"/>
      <c r="C3" s="117"/>
      <c r="D3" s="111" t="s">
        <v>20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2" t="s">
        <v>22</v>
      </c>
      <c r="V3" s="113"/>
      <c r="W3" s="114"/>
      <c r="X3" s="2" t="s">
        <v>23</v>
      </c>
    </row>
    <row r="4" spans="1:24" ht="19.5" customHeight="1">
      <c r="A4" s="117"/>
      <c r="B4" s="117"/>
      <c r="C4" s="117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 t="s">
        <v>64</v>
      </c>
      <c r="V4" s="113"/>
      <c r="W4" s="114"/>
      <c r="X4" s="3">
        <v>42999</v>
      </c>
    </row>
    <row r="5" spans="1:24" ht="31.5" customHeight="1">
      <c r="A5" s="115" t="s">
        <v>21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6"/>
      <c r="W6" s="4"/>
      <c r="X6" s="4"/>
    </row>
    <row r="7" spans="11:24" ht="20.25" customHeight="1">
      <c r="K7" s="14"/>
      <c r="L7" s="14"/>
      <c r="M7" s="14"/>
      <c r="N7" s="14"/>
      <c r="O7" s="4"/>
      <c r="P7" s="4"/>
      <c r="Q7" s="4"/>
      <c r="R7" s="4"/>
      <c r="S7" s="4"/>
      <c r="T7" s="4"/>
      <c r="U7" s="4"/>
      <c r="V7" s="56"/>
      <c r="W7" s="4"/>
      <c r="X7" s="4"/>
    </row>
    <row r="8" spans="11:23" ht="16.5" customHeight="1">
      <c r="K8" s="16"/>
      <c r="L8" s="16"/>
      <c r="M8" s="16"/>
      <c r="N8" s="16"/>
      <c r="O8" s="5"/>
      <c r="P8" s="5"/>
      <c r="Q8" s="5"/>
      <c r="R8" s="5"/>
      <c r="S8" s="5"/>
      <c r="T8" s="5"/>
      <c r="U8" s="5"/>
      <c r="V8" s="57"/>
      <c r="W8" s="5"/>
    </row>
    <row r="9" spans="11:23" ht="13.5" customHeight="1">
      <c r="K9" s="16"/>
      <c r="L9" s="16"/>
      <c r="M9" s="16"/>
      <c r="N9" s="16"/>
      <c r="O9" s="5"/>
      <c r="P9" s="5"/>
      <c r="Q9" s="5"/>
      <c r="R9" s="5"/>
      <c r="S9" s="5"/>
      <c r="T9" s="5"/>
      <c r="U9" s="5"/>
      <c r="V9" s="57"/>
      <c r="W9" s="5"/>
    </row>
    <row r="10" spans="1:23" ht="9" customHeight="1" thickBot="1">
      <c r="A10" s="18"/>
      <c r="B10" s="19"/>
      <c r="C10" s="19"/>
      <c r="D10" s="21"/>
      <c r="E10" s="21"/>
      <c r="F10" s="21"/>
      <c r="G10" s="21"/>
      <c r="H10" s="20"/>
      <c r="I10" s="20"/>
      <c r="J10" s="21"/>
      <c r="K10" s="21"/>
      <c r="L10" s="21"/>
      <c r="M10" s="21"/>
      <c r="N10" s="21"/>
      <c r="O10" s="7"/>
      <c r="P10" s="7"/>
      <c r="Q10" s="7"/>
      <c r="R10" s="7"/>
      <c r="S10" s="7"/>
      <c r="T10" s="6"/>
      <c r="U10" s="6"/>
      <c r="V10" s="58"/>
      <c r="W10" s="6"/>
    </row>
    <row r="11" spans="1:24" ht="36" customHeight="1">
      <c r="A11" s="141" t="s">
        <v>5</v>
      </c>
      <c r="B11" s="142"/>
      <c r="C11" s="142"/>
      <c r="D11" s="143" t="str">
        <f>'[2]POA H.A.'!$D$6</f>
        <v>GESTIÓN AMBIENTAL DEL TERRITORIO</v>
      </c>
      <c r="E11" s="144"/>
      <c r="F11" s="144"/>
      <c r="G11" s="144"/>
      <c r="H11" s="144"/>
      <c r="I11" s="145"/>
      <c r="J11" s="78" t="s">
        <v>2</v>
      </c>
      <c r="K11" s="79" t="s">
        <v>3</v>
      </c>
      <c r="L11" s="35"/>
      <c r="M11" s="146" t="s">
        <v>24</v>
      </c>
      <c r="N11" s="147"/>
      <c r="O11" s="116" t="s">
        <v>46</v>
      </c>
      <c r="P11" s="116"/>
      <c r="Q11" s="116"/>
      <c r="R11" s="116"/>
      <c r="S11" s="108" t="s">
        <v>49</v>
      </c>
      <c r="T11" s="108">
        <v>2018</v>
      </c>
      <c r="U11" s="37"/>
      <c r="V11" s="59"/>
      <c r="W11" s="37"/>
      <c r="X11" s="37"/>
    </row>
    <row r="12" spans="1:24" ht="43.5" customHeight="1">
      <c r="A12" s="125" t="s">
        <v>29</v>
      </c>
      <c r="B12" s="126"/>
      <c r="C12" s="126"/>
      <c r="D12" s="131" t="str">
        <f>'[2]POA H.A.'!$D$7</f>
        <v>Planeación y ordenamiento del territorio. </v>
      </c>
      <c r="E12" s="132"/>
      <c r="F12" s="132"/>
      <c r="G12" s="132"/>
      <c r="H12" s="132"/>
      <c r="I12" s="133"/>
      <c r="J12" s="80" t="s">
        <v>4</v>
      </c>
      <c r="K12" s="81">
        <v>634175957</v>
      </c>
      <c r="L12" s="22"/>
      <c r="M12" s="148"/>
      <c r="N12" s="149"/>
      <c r="O12" s="15" t="s">
        <v>72</v>
      </c>
      <c r="P12" s="15" t="s">
        <v>73</v>
      </c>
      <c r="Q12" s="15" t="s">
        <v>59</v>
      </c>
      <c r="R12" s="15" t="s">
        <v>0</v>
      </c>
      <c r="S12" s="109"/>
      <c r="T12" s="109"/>
      <c r="U12" s="8"/>
      <c r="V12" s="60"/>
      <c r="W12" s="8"/>
      <c r="X12" s="8"/>
    </row>
    <row r="13" spans="1:24" ht="23.25" customHeight="1">
      <c r="A13" s="127"/>
      <c r="B13" s="128"/>
      <c r="C13" s="128"/>
      <c r="D13" s="134"/>
      <c r="E13" s="135"/>
      <c r="F13" s="135"/>
      <c r="G13" s="135"/>
      <c r="H13" s="135"/>
      <c r="I13" s="136"/>
      <c r="J13" s="82" t="s">
        <v>6</v>
      </c>
      <c r="K13" s="83">
        <v>22000000</v>
      </c>
      <c r="L13" s="22"/>
      <c r="M13" s="150"/>
      <c r="N13" s="151"/>
      <c r="O13" s="17"/>
      <c r="P13" s="17" t="s">
        <v>50</v>
      </c>
      <c r="Q13" s="17"/>
      <c r="R13" s="17"/>
      <c r="S13" s="110"/>
      <c r="T13" s="110"/>
      <c r="U13" s="8"/>
      <c r="V13" s="60"/>
      <c r="W13" s="8"/>
      <c r="X13" s="8"/>
    </row>
    <row r="14" spans="1:24" ht="15.75" customHeight="1" thickBot="1">
      <c r="A14" s="129"/>
      <c r="B14" s="130"/>
      <c r="C14" s="130"/>
      <c r="D14" s="137"/>
      <c r="E14" s="138"/>
      <c r="F14" s="138"/>
      <c r="G14" s="138"/>
      <c r="H14" s="138"/>
      <c r="I14" s="139"/>
      <c r="J14" s="82" t="s">
        <v>8</v>
      </c>
      <c r="K14" s="83">
        <v>30000000</v>
      </c>
      <c r="L14" s="24"/>
      <c r="M14" s="23"/>
      <c r="N14" s="25"/>
      <c r="O14" s="140"/>
      <c r="P14" s="140"/>
      <c r="Q14" s="140"/>
      <c r="R14" s="140"/>
      <c r="S14" s="140"/>
      <c r="T14" s="140"/>
      <c r="U14" s="140"/>
      <c r="V14" s="140"/>
      <c r="W14" s="140"/>
      <c r="X14" s="140"/>
    </row>
    <row r="15" spans="1:24" ht="15.75" customHeight="1">
      <c r="A15" s="125" t="s">
        <v>51</v>
      </c>
      <c r="B15" s="126"/>
      <c r="C15" s="126"/>
      <c r="D15" s="131" t="str">
        <f>'[2]POA H.A.'!$D$8</f>
        <v>Instrumentos de planeación ambiental</v>
      </c>
      <c r="E15" s="132"/>
      <c r="F15" s="132"/>
      <c r="G15" s="132"/>
      <c r="H15" s="132"/>
      <c r="I15" s="133"/>
      <c r="J15" s="82" t="s">
        <v>9</v>
      </c>
      <c r="K15" s="83" t="s">
        <v>7</v>
      </c>
      <c r="L15" s="24"/>
      <c r="M15" s="23"/>
      <c r="N15" s="25"/>
      <c r="O15" s="8"/>
      <c r="P15" s="8"/>
      <c r="Q15" s="8"/>
      <c r="R15" s="8"/>
      <c r="S15" s="8"/>
      <c r="T15" s="8"/>
      <c r="U15" s="8"/>
      <c r="V15" s="60"/>
      <c r="W15" s="8"/>
      <c r="X15" s="8"/>
    </row>
    <row r="16" spans="1:24" ht="15.75" customHeight="1">
      <c r="A16" s="127"/>
      <c r="B16" s="128"/>
      <c r="C16" s="128"/>
      <c r="D16" s="134"/>
      <c r="E16" s="135"/>
      <c r="F16" s="135"/>
      <c r="G16" s="135"/>
      <c r="H16" s="135"/>
      <c r="I16" s="136"/>
      <c r="J16" s="82" t="s">
        <v>10</v>
      </c>
      <c r="K16" s="83" t="s">
        <v>7</v>
      </c>
      <c r="L16" s="24"/>
      <c r="M16" s="23"/>
      <c r="N16" s="25"/>
      <c r="O16" s="8"/>
      <c r="P16" s="8"/>
      <c r="Q16" s="8"/>
      <c r="R16" s="8"/>
      <c r="S16" s="8"/>
      <c r="T16" s="8"/>
      <c r="U16" s="8"/>
      <c r="V16" s="60"/>
      <c r="W16" s="8"/>
      <c r="X16" s="8"/>
    </row>
    <row r="17" spans="1:24" ht="15.75" customHeight="1" thickBot="1">
      <c r="A17" s="129"/>
      <c r="B17" s="130"/>
      <c r="C17" s="130"/>
      <c r="D17" s="137"/>
      <c r="E17" s="138"/>
      <c r="F17" s="138"/>
      <c r="G17" s="138"/>
      <c r="H17" s="138"/>
      <c r="I17" s="139"/>
      <c r="J17" s="82" t="s">
        <v>31</v>
      </c>
      <c r="K17" s="83" t="s">
        <v>7</v>
      </c>
      <c r="L17" s="24"/>
      <c r="M17" s="23"/>
      <c r="N17" s="25"/>
      <c r="O17" s="8"/>
      <c r="P17" s="8"/>
      <c r="Q17" s="8"/>
      <c r="R17" s="8"/>
      <c r="S17" s="8"/>
      <c r="T17" s="8"/>
      <c r="U17" s="8"/>
      <c r="V17" s="60"/>
      <c r="W17" s="8"/>
      <c r="X17" s="8"/>
    </row>
    <row r="18" spans="1:24" ht="15.75" customHeight="1">
      <c r="A18" s="125" t="s">
        <v>52</v>
      </c>
      <c r="B18" s="126"/>
      <c r="C18" s="126"/>
      <c r="D18" s="153" t="str">
        <f>'[2]POA H.A.'!$D$9:$G$9</f>
        <v>Formulación y/o Ajuste a POMCAS en la jurisdicción</v>
      </c>
      <c r="E18" s="154"/>
      <c r="F18" s="154"/>
      <c r="G18" s="154"/>
      <c r="H18" s="154"/>
      <c r="I18" s="155"/>
      <c r="J18" s="82" t="s">
        <v>32</v>
      </c>
      <c r="K18" s="83" t="s">
        <v>7</v>
      </c>
      <c r="L18" s="24"/>
      <c r="M18" s="23"/>
      <c r="N18" s="25"/>
      <c r="O18" s="8"/>
      <c r="P18" s="8"/>
      <c r="Q18" s="8"/>
      <c r="R18" s="8"/>
      <c r="S18" s="8"/>
      <c r="T18" s="8"/>
      <c r="U18" s="8"/>
      <c r="V18" s="60"/>
      <c r="W18" s="8"/>
      <c r="X18" s="8"/>
    </row>
    <row r="19" spans="1:24" ht="15.75" customHeight="1">
      <c r="A19" s="127"/>
      <c r="B19" s="128"/>
      <c r="C19" s="128"/>
      <c r="D19" s="156"/>
      <c r="E19" s="157"/>
      <c r="F19" s="157"/>
      <c r="G19" s="157"/>
      <c r="H19" s="157"/>
      <c r="I19" s="158"/>
      <c r="J19" s="82" t="s">
        <v>33</v>
      </c>
      <c r="K19" s="83" t="s">
        <v>7</v>
      </c>
      <c r="L19" s="24"/>
      <c r="M19" s="23"/>
      <c r="N19" s="25"/>
      <c r="O19" s="8"/>
      <c r="P19" s="8"/>
      <c r="Q19" s="8"/>
      <c r="R19" s="8"/>
      <c r="S19" s="8"/>
      <c r="T19" s="8"/>
      <c r="U19" s="8"/>
      <c r="V19" s="60"/>
      <c r="W19" s="8"/>
      <c r="X19" s="8"/>
    </row>
    <row r="20" spans="1:24" ht="15.75" customHeight="1" thickBot="1">
      <c r="A20" s="129"/>
      <c r="B20" s="130"/>
      <c r="C20" s="130"/>
      <c r="D20" s="159"/>
      <c r="E20" s="160"/>
      <c r="F20" s="160"/>
      <c r="G20" s="160"/>
      <c r="H20" s="160"/>
      <c r="I20" s="161"/>
      <c r="J20" s="82" t="s">
        <v>34</v>
      </c>
      <c r="K20" s="83" t="s">
        <v>7</v>
      </c>
      <c r="L20" s="24"/>
      <c r="M20" s="23"/>
      <c r="N20" s="25"/>
      <c r="O20" s="8"/>
      <c r="P20" s="8"/>
      <c r="Q20" s="8"/>
      <c r="R20" s="8"/>
      <c r="S20" s="8"/>
      <c r="T20" s="8"/>
      <c r="U20" s="8"/>
      <c r="V20" s="60"/>
      <c r="W20" s="8"/>
      <c r="X20" s="8"/>
    </row>
    <row r="21" spans="1:24" ht="15.75" customHeight="1">
      <c r="A21" s="125" t="s">
        <v>30</v>
      </c>
      <c r="B21" s="126"/>
      <c r="C21" s="126"/>
      <c r="D21" s="153" t="s">
        <v>60</v>
      </c>
      <c r="E21" s="154"/>
      <c r="F21" s="154"/>
      <c r="G21" s="154"/>
      <c r="H21" s="154"/>
      <c r="I21" s="155"/>
      <c r="J21" s="82" t="s">
        <v>35</v>
      </c>
      <c r="K21" s="83" t="s">
        <v>7</v>
      </c>
      <c r="L21" s="24"/>
      <c r="M21" s="23"/>
      <c r="N21" s="25"/>
      <c r="O21" s="8"/>
      <c r="P21" s="8"/>
      <c r="Q21" s="8"/>
      <c r="R21" s="8"/>
      <c r="S21" s="8"/>
      <c r="T21" s="8"/>
      <c r="U21" s="8"/>
      <c r="V21" s="60"/>
      <c r="W21" s="8"/>
      <c r="X21" s="8"/>
    </row>
    <row r="22" spans="1:25" ht="15.75" customHeight="1">
      <c r="A22" s="127"/>
      <c r="B22" s="128"/>
      <c r="C22" s="128"/>
      <c r="D22" s="156"/>
      <c r="E22" s="157"/>
      <c r="F22" s="157"/>
      <c r="G22" s="157"/>
      <c r="H22" s="157"/>
      <c r="I22" s="158"/>
      <c r="J22" s="82" t="s">
        <v>36</v>
      </c>
      <c r="K22" s="83" t="s">
        <v>7</v>
      </c>
      <c r="L22" s="24"/>
      <c r="M22" s="23"/>
      <c r="N22" s="25"/>
      <c r="O22" s="8"/>
      <c r="P22" s="8"/>
      <c r="Q22" s="8"/>
      <c r="R22" s="8"/>
      <c r="S22" s="8"/>
      <c r="T22" s="8"/>
      <c r="U22" s="8"/>
      <c r="V22" s="60"/>
      <c r="W22" s="8"/>
      <c r="X22" s="8"/>
      <c r="Y22" s="13"/>
    </row>
    <row r="23" spans="1:25" ht="15.75" customHeight="1" thickBot="1">
      <c r="A23" s="127"/>
      <c r="B23" s="128"/>
      <c r="C23" s="128"/>
      <c r="D23" s="162"/>
      <c r="E23" s="163"/>
      <c r="F23" s="163"/>
      <c r="G23" s="163"/>
      <c r="H23" s="163"/>
      <c r="I23" s="164"/>
      <c r="J23" s="84" t="s">
        <v>39</v>
      </c>
      <c r="K23" s="85">
        <f>SUM(K12:K22)</f>
        <v>686175957</v>
      </c>
      <c r="L23" s="47"/>
      <c r="M23" s="23"/>
      <c r="N23" s="25"/>
      <c r="O23" s="165"/>
      <c r="P23" s="165"/>
      <c r="Q23" s="166"/>
      <c r="R23" s="166"/>
      <c r="S23" s="8"/>
      <c r="T23" s="8"/>
      <c r="U23" s="8"/>
      <c r="V23" s="60"/>
      <c r="W23" s="8"/>
      <c r="X23" s="8"/>
      <c r="Y23" s="13"/>
    </row>
    <row r="24" spans="1:25" ht="30.75" customHeight="1">
      <c r="A24" s="116" t="s">
        <v>11</v>
      </c>
      <c r="B24" s="169" t="s">
        <v>43</v>
      </c>
      <c r="C24" s="169"/>
      <c r="D24" s="122"/>
      <c r="E24" s="122"/>
      <c r="F24" s="122"/>
      <c r="G24" s="77"/>
      <c r="H24" s="77"/>
      <c r="I24" s="170" t="s">
        <v>44</v>
      </c>
      <c r="J24" s="172" t="str">
        <f>CONCATENATE("METAS AÑO ",T11," POA")</f>
        <v>METAS AÑO 2018 POA</v>
      </c>
      <c r="K24" s="173"/>
      <c r="L24" s="176" t="str">
        <f>CONCATENATE("METAS AÑO ",T11," P.A.")</f>
        <v>METAS AÑO 2018 P.A.</v>
      </c>
      <c r="M24" s="169" t="s">
        <v>42</v>
      </c>
      <c r="N24" s="169"/>
      <c r="O24" s="167" t="str">
        <f>CONCATENATE("AVANCE METAS POA ",T11)</f>
        <v>AVANCE METAS POA 2018</v>
      </c>
      <c r="P24" s="167"/>
      <c r="Q24" s="167" t="str">
        <f>CONCATENATE("AVANCE METAS PA ",T11)</f>
        <v>AVANCE METAS PA 2018</v>
      </c>
      <c r="R24" s="167"/>
      <c r="S24" s="120" t="s">
        <v>26</v>
      </c>
      <c r="T24" s="123" t="s">
        <v>27</v>
      </c>
      <c r="U24" s="107" t="s">
        <v>28</v>
      </c>
      <c r="V24" s="107" t="s">
        <v>47</v>
      </c>
      <c r="W24" s="107" t="s">
        <v>48</v>
      </c>
      <c r="X24" s="124" t="s">
        <v>40</v>
      </c>
      <c r="Y24" s="118" t="s">
        <v>69</v>
      </c>
    </row>
    <row r="25" spans="1:25" ht="12.75" customHeight="1">
      <c r="A25" s="116"/>
      <c r="B25" s="169"/>
      <c r="C25" s="169"/>
      <c r="D25" s="169"/>
      <c r="E25" s="169"/>
      <c r="F25" s="169"/>
      <c r="G25" s="33"/>
      <c r="H25" s="169" t="s">
        <v>12</v>
      </c>
      <c r="I25" s="171"/>
      <c r="J25" s="172"/>
      <c r="K25" s="173"/>
      <c r="L25" s="176"/>
      <c r="M25" s="169"/>
      <c r="N25" s="169"/>
      <c r="O25" s="196" t="s">
        <v>25</v>
      </c>
      <c r="P25" s="183" t="s">
        <v>17</v>
      </c>
      <c r="Q25" s="184" t="s">
        <v>25</v>
      </c>
      <c r="R25" s="168" t="s">
        <v>17</v>
      </c>
      <c r="S25" s="121"/>
      <c r="T25" s="123"/>
      <c r="U25" s="107"/>
      <c r="V25" s="107"/>
      <c r="W25" s="107"/>
      <c r="X25" s="124"/>
      <c r="Y25" s="119"/>
    </row>
    <row r="26" spans="1:25" ht="56.25" customHeight="1">
      <c r="A26" s="116"/>
      <c r="B26" s="169"/>
      <c r="C26" s="169"/>
      <c r="D26" s="169"/>
      <c r="E26" s="169"/>
      <c r="F26" s="169"/>
      <c r="G26" s="33"/>
      <c r="H26" s="169"/>
      <c r="I26" s="171"/>
      <c r="J26" s="174"/>
      <c r="K26" s="175"/>
      <c r="L26" s="176"/>
      <c r="M26" s="169"/>
      <c r="N26" s="169"/>
      <c r="O26" s="196"/>
      <c r="P26" s="183"/>
      <c r="Q26" s="184"/>
      <c r="R26" s="168"/>
      <c r="S26" s="122"/>
      <c r="T26" s="123"/>
      <c r="U26" s="107"/>
      <c r="V26" s="107"/>
      <c r="W26" s="107"/>
      <c r="X26" s="124"/>
      <c r="Y26" s="119"/>
    </row>
    <row r="27" spans="1:25" ht="148.5" customHeight="1">
      <c r="A27" s="51">
        <v>1</v>
      </c>
      <c r="B27" s="204" t="s">
        <v>57</v>
      </c>
      <c r="C27" s="205"/>
      <c r="D27" s="205"/>
      <c r="E27" s="205"/>
      <c r="F27" s="205"/>
      <c r="G27" s="38"/>
      <c r="H27" s="26"/>
      <c r="I27" s="50" t="s">
        <v>61</v>
      </c>
      <c r="J27" s="194" t="s">
        <v>70</v>
      </c>
      <c r="K27" s="195"/>
      <c r="L27" s="52">
        <v>0.1</v>
      </c>
      <c r="M27" s="198" t="s">
        <v>71</v>
      </c>
      <c r="N27" s="199"/>
      <c r="O27" s="42">
        <v>0.05</v>
      </c>
      <c r="P27" s="42">
        <f>O27/L27</f>
        <v>0.5</v>
      </c>
      <c r="Q27" s="99">
        <f>O27</f>
        <v>0.05</v>
      </c>
      <c r="R27" s="89">
        <f>Q27/L27</f>
        <v>0.5</v>
      </c>
      <c r="S27" s="76">
        <v>569175957</v>
      </c>
      <c r="T27" s="71">
        <v>569132278</v>
      </c>
      <c r="U27" s="74">
        <f>T27/S27</f>
        <v>0.9999232592321182</v>
      </c>
      <c r="V27" s="75">
        <v>64978160.5</v>
      </c>
      <c r="W27" s="72">
        <f>V27/S27</f>
        <v>0.11416181534175379</v>
      </c>
      <c r="X27" s="73" t="s">
        <v>75</v>
      </c>
      <c r="Y27" s="70" t="s">
        <v>66</v>
      </c>
    </row>
    <row r="28" spans="1:25" ht="345" customHeight="1" thickBot="1">
      <c r="A28" s="54">
        <v>2</v>
      </c>
      <c r="B28" s="203" t="s">
        <v>58</v>
      </c>
      <c r="C28" s="203"/>
      <c r="D28" s="203"/>
      <c r="E28" s="203"/>
      <c r="F28" s="203"/>
      <c r="G28" s="55"/>
      <c r="H28" s="26"/>
      <c r="I28" s="50" t="s">
        <v>68</v>
      </c>
      <c r="J28" s="185" t="s">
        <v>62</v>
      </c>
      <c r="K28" s="185"/>
      <c r="L28" s="53">
        <v>0.5</v>
      </c>
      <c r="M28" s="193" t="s">
        <v>63</v>
      </c>
      <c r="N28" s="193"/>
      <c r="O28" s="66">
        <v>0.3</v>
      </c>
      <c r="P28" s="88">
        <f>O28/L28</f>
        <v>0.6</v>
      </c>
      <c r="Q28" s="89">
        <v>0.3</v>
      </c>
      <c r="R28" s="89">
        <f>Q28/L28</f>
        <v>0.6</v>
      </c>
      <c r="S28" s="90">
        <f>65000000+22000000+30000000</f>
        <v>117000000</v>
      </c>
      <c r="T28" s="71">
        <v>65000000</v>
      </c>
      <c r="U28" s="91">
        <f>T28/S28</f>
        <v>0.5555555555555556</v>
      </c>
      <c r="V28" s="75">
        <v>64978160.5</v>
      </c>
      <c r="W28" s="92">
        <f>V28/S28</f>
        <v>0.5553688931623931</v>
      </c>
      <c r="X28" s="65" t="s">
        <v>76</v>
      </c>
      <c r="Y28" s="64" t="s">
        <v>67</v>
      </c>
    </row>
    <row r="29" spans="1:24" s="27" customFormat="1" ht="29.25" customHeight="1" thickBot="1">
      <c r="A29" s="206" t="s">
        <v>1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30">
        <f>AVERAGE(P27:P28)</f>
        <v>0.55</v>
      </c>
      <c r="Q29" s="93"/>
      <c r="R29" s="30">
        <f>AVERAGE(R27:R28)</f>
        <v>0.55</v>
      </c>
      <c r="S29" s="94">
        <f>SUM(S27:S28)</f>
        <v>686175957</v>
      </c>
      <c r="T29" s="95">
        <f>SUM(T27:T28)</f>
        <v>634132278</v>
      </c>
      <c r="U29" s="96">
        <f>T29/S29</f>
        <v>0.9241540329866148</v>
      </c>
      <c r="V29" s="97">
        <f>V27+V28</f>
        <v>129956321</v>
      </c>
      <c r="W29" s="98">
        <f>V29/S29</f>
        <v>0.1893921226388875</v>
      </c>
      <c r="X29" s="87"/>
    </row>
    <row r="30" spans="2:22" s="27" customFormat="1" ht="44.25" customHeight="1">
      <c r="B30" s="207" t="s">
        <v>38</v>
      </c>
      <c r="C30" s="208"/>
      <c r="D30" s="28">
        <v>3</v>
      </c>
      <c r="F30" s="29" t="s">
        <v>37</v>
      </c>
      <c r="G30" s="44">
        <v>42549</v>
      </c>
      <c r="H30" s="45"/>
      <c r="I30" s="43">
        <v>43353</v>
      </c>
      <c r="J30" s="46"/>
      <c r="K30" s="46"/>
      <c r="L30" s="46"/>
      <c r="M30" s="46"/>
      <c r="N30" s="66">
        <f>5/50</f>
        <v>0.1</v>
      </c>
      <c r="O30" s="36"/>
      <c r="Q30" s="31"/>
      <c r="R30" s="86"/>
      <c r="S30" s="182"/>
      <c r="T30" s="182"/>
      <c r="U30" s="32"/>
      <c r="V30" s="61"/>
    </row>
    <row r="31" spans="12:23" ht="21" customHeight="1">
      <c r="L31" s="46"/>
      <c r="M31" s="46"/>
      <c r="T31" s="11"/>
      <c r="U31" s="11"/>
      <c r="V31" s="67"/>
      <c r="W31" s="69"/>
    </row>
    <row r="32" spans="12:21" ht="12.75">
      <c r="L32" s="46"/>
      <c r="M32" s="46"/>
      <c r="T32" s="11"/>
      <c r="U32" s="11"/>
    </row>
    <row r="33" spans="1:24" s="13" customFormat="1" ht="21.75" customHeight="1">
      <c r="A33" s="39"/>
      <c r="B33" s="40"/>
      <c r="C33" s="200" t="s">
        <v>41</v>
      </c>
      <c r="D33" s="201"/>
      <c r="E33" s="201"/>
      <c r="F33" s="202"/>
      <c r="G33" s="177" t="s">
        <v>53</v>
      </c>
      <c r="H33" s="177"/>
      <c r="I33" s="177"/>
      <c r="J33" s="177"/>
      <c r="K33" s="12"/>
      <c r="L33" s="46"/>
      <c r="M33" s="46"/>
      <c r="N33" s="12"/>
      <c r="O33" s="12"/>
      <c r="P33" s="12"/>
      <c r="Q33" s="12"/>
      <c r="R33" s="12"/>
      <c r="S33" s="12"/>
      <c r="T33" s="12"/>
      <c r="U33" s="12"/>
      <c r="V33" s="63"/>
      <c r="W33" s="49"/>
      <c r="X33" s="12"/>
    </row>
    <row r="34" spans="1:24" s="13" customFormat="1" ht="29.25" customHeight="1">
      <c r="A34" s="179" t="s">
        <v>14</v>
      </c>
      <c r="B34" s="179"/>
      <c r="C34" s="188" t="s">
        <v>65</v>
      </c>
      <c r="D34" s="189"/>
      <c r="E34" s="189"/>
      <c r="F34" s="190"/>
      <c r="G34" s="41" t="s">
        <v>54</v>
      </c>
      <c r="H34" s="41"/>
      <c r="I34" s="188" t="str">
        <f>'[1]POA H.A.'!G24</f>
        <v>LUZ DEYANIRA GONZALEZ CASTILLO</v>
      </c>
      <c r="J34" s="190"/>
      <c r="K34" s="12"/>
      <c r="L34" s="12"/>
      <c r="M34" s="12"/>
      <c r="N34" s="12"/>
      <c r="O34" s="12"/>
      <c r="P34" s="12"/>
      <c r="Q34" s="12"/>
      <c r="R34" s="12"/>
      <c r="S34" s="12"/>
      <c r="T34" s="48"/>
      <c r="U34" s="12"/>
      <c r="V34" s="68"/>
      <c r="W34" s="12"/>
      <c r="X34" s="12"/>
    </row>
    <row r="35" spans="1:24" s="103" customFormat="1" ht="29.25" customHeight="1">
      <c r="A35" s="191" t="s">
        <v>15</v>
      </c>
      <c r="B35" s="192"/>
      <c r="C35" s="180" t="s">
        <v>56</v>
      </c>
      <c r="D35" s="187"/>
      <c r="E35" s="187"/>
      <c r="F35" s="181"/>
      <c r="G35" s="100" t="s">
        <v>55</v>
      </c>
      <c r="H35" s="100"/>
      <c r="I35" s="180" t="str">
        <f>'[1]POA H.A.'!G25</f>
        <v>Subdirectora de Planeación y Sistemas de Información</v>
      </c>
      <c r="J35" s="18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1"/>
      <c r="V35" s="101">
        <f>3457173+2225735</f>
        <v>5682908</v>
      </c>
      <c r="W35" s="101">
        <f>V35/2</f>
        <v>2841454</v>
      </c>
      <c r="X35" s="101"/>
    </row>
    <row r="36" spans="1:24" s="103" customFormat="1" ht="29.25" customHeight="1">
      <c r="A36" s="178" t="s">
        <v>13</v>
      </c>
      <c r="B36" s="178"/>
      <c r="C36" s="197"/>
      <c r="D36" s="191"/>
      <c r="E36" s="191"/>
      <c r="F36" s="192"/>
      <c r="G36" s="100"/>
      <c r="H36" s="100"/>
      <c r="I36" s="180"/>
      <c r="J36" s="181"/>
      <c r="K36" s="101"/>
      <c r="L36" s="101"/>
      <c r="M36" s="101"/>
      <c r="N36" s="101"/>
      <c r="O36" s="101"/>
      <c r="P36" s="101"/>
      <c r="Q36" s="101"/>
      <c r="R36" s="101"/>
      <c r="S36" s="101">
        <f>5761956+3457173+3035092</f>
        <v>12254221</v>
      </c>
      <c r="T36" s="101">
        <f>S36/2</f>
        <v>6127110.5</v>
      </c>
      <c r="U36" s="101"/>
      <c r="V36" s="101"/>
      <c r="W36" s="101"/>
      <c r="X36" s="101"/>
    </row>
    <row r="37" spans="1:24" s="103" customFormat="1" ht="29.25" customHeight="1">
      <c r="A37" s="178" t="s">
        <v>16</v>
      </c>
      <c r="B37" s="178"/>
      <c r="C37" s="186" t="s">
        <v>74</v>
      </c>
      <c r="D37" s="187"/>
      <c r="E37" s="187"/>
      <c r="F37" s="181"/>
      <c r="G37" s="104">
        <v>42550</v>
      </c>
      <c r="H37" s="100"/>
      <c r="I37" s="186" t="str">
        <f>C37</f>
        <v>10/010/2018</v>
      </c>
      <c r="J37" s="18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>
        <f>129956321/2</f>
        <v>64978160.5</v>
      </c>
      <c r="W37" s="101"/>
      <c r="X37" s="101"/>
    </row>
    <row r="38" spans="8:19" s="103" customFormat="1" ht="12.75">
      <c r="H38" s="105"/>
      <c r="I38" s="105"/>
      <c r="O38" s="106"/>
      <c r="P38" s="106"/>
      <c r="Q38" s="106"/>
      <c r="R38" s="106"/>
      <c r="S38" s="106"/>
    </row>
    <row r="39" spans="8:19" s="103" customFormat="1" ht="12.75">
      <c r="H39" s="105"/>
      <c r="I39" s="105"/>
      <c r="O39" s="106"/>
      <c r="P39" s="106"/>
      <c r="Q39" s="106"/>
      <c r="R39" s="106"/>
      <c r="S39" s="106"/>
    </row>
    <row r="40" spans="8:19" s="103" customFormat="1" ht="12.75">
      <c r="H40" s="105"/>
      <c r="I40" s="105"/>
      <c r="O40" s="106"/>
      <c r="P40" s="106"/>
      <c r="Q40" s="106"/>
      <c r="R40" s="106"/>
      <c r="S40" s="106"/>
    </row>
    <row r="46" ht="12.75">
      <c r="J46" s="1">
        <v>3</v>
      </c>
    </row>
    <row r="50" ht="12.75">
      <c r="M50" s="34"/>
    </row>
  </sheetData>
  <sheetProtection/>
  <mergeCells count="68">
    <mergeCell ref="M28:N28"/>
    <mergeCell ref="J27:K27"/>
    <mergeCell ref="O25:O26"/>
    <mergeCell ref="C36:F36"/>
    <mergeCell ref="M27:N27"/>
    <mergeCell ref="C33:F33"/>
    <mergeCell ref="B28:F28"/>
    <mergeCell ref="B27:F27"/>
    <mergeCell ref="A29:O29"/>
    <mergeCell ref="B30:C30"/>
    <mergeCell ref="A37:B37"/>
    <mergeCell ref="C37:F37"/>
    <mergeCell ref="I37:J37"/>
    <mergeCell ref="C34:F34"/>
    <mergeCell ref="I34:J34"/>
    <mergeCell ref="A35:B35"/>
    <mergeCell ref="C35:F35"/>
    <mergeCell ref="I36:J36"/>
    <mergeCell ref="G33:J33"/>
    <mergeCell ref="A36:B36"/>
    <mergeCell ref="A34:B34"/>
    <mergeCell ref="I35:J35"/>
    <mergeCell ref="S30:T30"/>
    <mergeCell ref="Q24:R24"/>
    <mergeCell ref="P25:P26"/>
    <mergeCell ref="Q25:Q26"/>
    <mergeCell ref="H25:H26"/>
    <mergeCell ref="J28:K28"/>
    <mergeCell ref="O24:P24"/>
    <mergeCell ref="R25:R26"/>
    <mergeCell ref="A24:A26"/>
    <mergeCell ref="B24:F26"/>
    <mergeCell ref="I24:I26"/>
    <mergeCell ref="J24:K26"/>
    <mergeCell ref="L24:L26"/>
    <mergeCell ref="M24:N26"/>
    <mergeCell ref="A18:C20"/>
    <mergeCell ref="D18:I20"/>
    <mergeCell ref="A21:C23"/>
    <mergeCell ref="D21:I23"/>
    <mergeCell ref="O23:P23"/>
    <mergeCell ref="Q23:R23"/>
    <mergeCell ref="D1:T2"/>
    <mergeCell ref="A11:C11"/>
    <mergeCell ref="D11:I11"/>
    <mergeCell ref="M11:N13"/>
    <mergeCell ref="U1:X1"/>
    <mergeCell ref="U2:X2"/>
    <mergeCell ref="Y24:Y26"/>
    <mergeCell ref="S24:S26"/>
    <mergeCell ref="T24:T26"/>
    <mergeCell ref="U24:U26"/>
    <mergeCell ref="X24:X26"/>
    <mergeCell ref="A12:C14"/>
    <mergeCell ref="D12:I14"/>
    <mergeCell ref="O14:X14"/>
    <mergeCell ref="A15:C17"/>
    <mergeCell ref="D15:I17"/>
    <mergeCell ref="V24:V26"/>
    <mergeCell ref="W24:W26"/>
    <mergeCell ref="S11:S13"/>
    <mergeCell ref="T11:T13"/>
    <mergeCell ref="D3:T4"/>
    <mergeCell ref="U3:W3"/>
    <mergeCell ref="U4:W4"/>
    <mergeCell ref="A5:X5"/>
    <mergeCell ref="O11:R11"/>
    <mergeCell ref="A1:C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2016-03-31T20:03:43Z</cp:lastPrinted>
  <dcterms:created xsi:type="dcterms:W3CDTF">2009-04-01T16:45:05Z</dcterms:created>
  <dcterms:modified xsi:type="dcterms:W3CDTF">2018-10-11T13:16:48Z</dcterms:modified>
  <cp:category/>
  <cp:version/>
  <cp:contentType/>
  <cp:contentStatus/>
</cp:coreProperties>
</file>