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OA-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  <author>Fredy Alexander Pachon Sanchez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  <comment ref="P33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Formular indicador Ej: =55/78</t>
        </r>
      </text>
    </comment>
    <comment ref="L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Porcentaje de la infraestructura tecnológica actualizado </t>
        </r>
      </text>
    </comment>
    <comment ref="L31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Porcentaje de copias de seguridad en forma digital realizada</t>
        </r>
      </text>
    </comment>
    <comment ref="L32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Porcentaje de las sedes de la Corporación con conexión a internet </t>
        </r>
      </text>
    </comment>
    <comment ref="L33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Porcentaje de los funcionarios con correo electrónico</t>
        </r>
      </text>
    </comment>
    <comment ref="O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Colocar Indicador Ej: 55/78</t>
        </r>
      </text>
    </comment>
    <comment ref="P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Formular indicador Ej: =55/78</t>
        </r>
      </text>
    </comment>
    <comment ref="P28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Formular indicador Ej: =55/78</t>
        </r>
      </text>
    </comment>
  </commentList>
</comments>
</file>

<file path=xl/sharedStrings.xml><?xml version="1.0" encoding="utf-8"?>
<sst xmlns="http://schemas.openxmlformats.org/spreadsheetml/2006/main" count="106" uniqueCount="93">
  <si>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</si>
  <si>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</si>
  <si>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</si>
  <si>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</si>
  <si>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</si>
  <si>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</si>
  <si>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</si>
  <si>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</si>
  <si>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</si>
  <si>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</si>
  <si>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</si>
  <si>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</si>
  <si>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</si>
  <si>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</si>
  <si>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</si>
  <si>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</si>
  <si>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</si>
  <si>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</si>
  <si>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</si>
  <si>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</si>
  <si>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</si>
  <si>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</si>
  <si>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</si>
  <si>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</si>
  <si>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</si>
  <si>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</si>
  <si>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</si>
  <si>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</si>
  <si>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</si>
  <si>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</si>
  <si>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</si>
  <si>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</si>
  <si>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</si>
  <si>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</si>
  <si>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</si>
  <si>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</si>
  <si>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</si>
  <si>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</si>
  <si>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</si>
  <si>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</si>
  <si>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</si>
  <si>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</si>
  <si>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</si>
  <si>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</si>
  <si>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</si>
  <si>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</si>
  <si>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</si>
  <si>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VALOR PAGADO ($)
ACTIVIDAD</t>
  </si>
  <si>
    <t>% DE EJECUCIÓN
SOBRE PAGOS</t>
  </si>
  <si>
    <t>AÑO: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</si>
  <si>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</si>
  <si>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</si>
  <si>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</si>
  <si>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</si>
  <si>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</si>
  <si>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</si>
  <si>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Profesional Especializada</t>
  </si>
  <si>
    <t>X</t>
  </si>
  <si>
    <t>NOVIEMBRE</t>
  </si>
  <si>
    <t>Versión 0</t>
  </si>
  <si>
    <t>Administrar el Sistema de Información de la Corporación</t>
  </si>
  <si>
    <t>Actualización de la arquitectura en la nube del sistema de información corporativo</t>
  </si>
  <si>
    <t>40% de los equipos de computo, servidores y software actualizado</t>
  </si>
  <si>
    <t>100% de la administración del Sistema de Información Corporativo</t>
  </si>
  <si>
    <t xml:space="preserve">60% de los subsistemas migrados a la arquitectura en la nube </t>
  </si>
  <si>
    <t>100% de los manuales, politicas y standares del sistema de informacion corporativo elaborados</t>
  </si>
  <si>
    <t>(Contratos realizados para la actualización y renovación de los equipos de computo, periféricos y resdes /Contratos para la actualización y renovación de los equipos de computo, periféricos y resdes Programados en el año)*100</t>
  </si>
  <si>
    <t>% de administración del Sistema de Información Corporativo mensual/programado</t>
  </si>
  <si>
    <t>% de subsistemas migrados/% de subsistemas programados para migracion</t>
  </si>
  <si>
    <t>% de elaboracion de manuales, politicas y standares del sistema de informacion elaborados/% programado</t>
  </si>
  <si>
    <t>Mantener el servicio de copias de seguridad digital de la Corporación</t>
  </si>
  <si>
    <t>100% de las copias de seguridad digital realizadas</t>
  </si>
  <si>
    <t>100% de las sedes de la corporación con servicio de internet</t>
  </si>
  <si>
    <t>100% de los funcionarios de la corporación con servicio de correo electrónico</t>
  </si>
  <si>
    <t>440 900 07 01 04</t>
  </si>
  <si>
    <t>LILIAN MERCEDES GARCIA -OMAR DAVID BOLIVAR</t>
  </si>
  <si>
    <t>=5/5</t>
  </si>
  <si>
    <t>CPS 2018097</t>
  </si>
  <si>
    <t>MAYO</t>
  </si>
  <si>
    <t>CDS 2018157</t>
  </si>
  <si>
    <t>CDS 2017223 
CIA 2017241 
CIA 2017118 
CIA 2018091 
CIA 2018163
CDS 2018160
CDS 2018150
CDS 2018157</t>
  </si>
  <si>
    <t>SE FIRMO LA CDS 2018160 POR VALOR DE $84.630.969 DE LOS CUALES $84.293.794 FUERON DE ESTA ACTIVIDAD
SE FIRMO LA CDS 2018164 POR VALOR DE $26.075.637 DE LOS CUALES $9.126.473 FUERON DE ESTA ACTIVIDAD</t>
  </si>
  <si>
    <t>CPS 2018097
CDS 2018150</t>
  </si>
  <si>
    <t xml:space="preserve">CPS 2018088
CDS 2018164
</t>
  </si>
  <si>
    <t>SE FIRMO EL CPS 2018097 POR VALOR DE $50.714.048. Se inició la administración del Sistema de Información Corporativo
EGRESO 2018000540 por $4.917.726 CPS 2018097
EGRESO 2018000819 por $4.610.368 CPS 2018097
EGRESO 2018001433 por $4.610.368 CPS 2018097
EGRESO 2018001718 por $4.610.368 CPS 2018097
EGRESO 2018001913 por $4.610.368  CPS 2018097</t>
  </si>
  <si>
    <t>CDS 2018160
CDS 2018164</t>
  </si>
  <si>
    <t>(1/1)*100</t>
  </si>
  <si>
    <t>1</t>
  </si>
  <si>
    <t>SEPTIEMBRE</t>
  </si>
  <si>
    <t>SE FIRMO EL CPS 2018097 POR VALOR DE $50.714.048. Se inició la administración del Sistema de Información Corporativo
SE FIRMO LA CDS 2018150 POR VALOR DE $62.344.101 DE LOS CUALES $14.834.532 FUERON DE ESTA ACTIVIDAD
EGRESO 2018001913 por $4.610.368  CPS 2018097
EGRESO 2018002188 por $4.610.368  CPS 2018097</t>
  </si>
  <si>
    <t xml:space="preserve">SE FIRMO EL CPS 2018088 POR VALOR DE $21.512.708. Se inició la elaboración del documento de políticas de la información Geográfica Corporativa.
SE FIRMO LA CDS 2018164 POR VALOR DE $26.075.637 DE LOS CUALES $16.949.164 FUERON DE ESTA ACTIVIDAD
EGRESO 2018000857 por $6.351.371 CPS 2018088
EGRESO 2018001490 por $3.073.244 CPS 2018088
EGRESO 2018001789 por $3.073.244 CPS 2018088
EGRESO 2018002053 por $3.073.244 CPS 2018088
EGRESO 2018002327 por $2.868.361 CPS 2018088 </t>
  </si>
  <si>
    <t xml:space="preserve">SE FIRMO EL CDS 2017223 POR VALOR DE  $7.860.326
SE FIRMO LA CIA 2017241 POR VALOR DE $7.708.976
SE FIRMO LA CIA 2017118 POR VALOR DE $6.871.304
SE FIRMO LA CIA 2018091 POR VALOR DE $33.021.972
SE FIRMO LA CIA 2018163 POR VALOR DE $16.786.378
SE FIRMO LA CDS 2018160 POR VALOR DE $84.630.969 DE LOS CUALES $337.175 FUERON DE ESTA ACTIVIDAD
SE FIRMO LA CDS 2018150 POR VALOR DE $62.344.101 DE LOS CUALES $47.509.569 FUERON DE ESTA ACTIVIDAD
SE FIRMO LA CDS 2018157 POR VALOR DE $33.021.560 DE LOS CUALES $14.259.520 FUERON DE ESTA ACTIVIDAD
EGRESO 2018000660 por $2.973.038  CIA 2017118
EGRESO 2018001515 por $3.435.652  CIA 2018091
EGRESO 2018001526 por $1.853.156  CIA 20170241
EGRESO 2018001769 por $1.859.405 CIA 20170241
EGRESO 2018001811 por $3.925.726  CIA 2018091
EGRESO 2018002271 por $7.345.198  CIA 2018091
</t>
  </si>
  <si>
    <t xml:space="preserve">SE FIRMO LA CDS 2018157 POR VALOR DE $33.021.560 DE LOS CUALES $18.762.040 FUERON DE ESTA ACTIVIDAD
EGRESO 2018002338 por $6.604.312 CDS 2018157 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</si>
</sst>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0.0%"/>
    <numFmt numFmtId="192" formatCode="[$-80A]dddd\,\ d&quot; de &quot;mmmm&quot; de &quot;yyyy"/>
    <numFmt numFmtId="193" formatCode="[$-80A]hh:mm:ss\ AM/PM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49" fontId="0" fillId="0" borderId="10" xfId="49" applyNumberFormat="1" applyFont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187" fontId="19" fillId="0" borderId="16" xfId="0" applyNumberFormat="1" applyFont="1" applyFill="1" applyBorder="1" applyAlignment="1" applyProtection="1">
      <alignment horizontal="left" vertical="center"/>
      <protection/>
    </xf>
    <xf numFmtId="187" fontId="19" fillId="0" borderId="17" xfId="5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9" xfId="49" applyNumberFormat="1" applyFont="1" applyFill="1" applyBorder="1" applyAlignment="1" applyProtection="1">
      <alignment horizontal="center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187" fontId="0" fillId="0" borderId="10" xfId="5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9" fillId="0" borderId="22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55" applyFont="1" applyBorder="1" applyAlignment="1" applyProtection="1">
      <alignment horizontal="center" vertical="center" wrapText="1"/>
      <protection locked="0"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9" fontId="19" fillId="0" borderId="10" xfId="55" applyFont="1" applyBorder="1" applyAlignment="1" applyProtection="1">
      <alignment horizontal="center" vertical="center"/>
      <protection locked="0"/>
    </xf>
    <xf numFmtId="9" fontId="0" fillId="0" borderId="23" xfId="50" applyNumberFormat="1" applyFont="1" applyFill="1" applyBorder="1" applyAlignment="1" applyProtection="1">
      <alignment horizontal="center" vertical="center" wrapText="1"/>
      <protection/>
    </xf>
    <xf numFmtId="9" fontId="19" fillId="0" borderId="10" xfId="55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22" xfId="0" applyNumberFormat="1" applyFont="1" applyBorder="1" applyAlignment="1" applyProtection="1">
      <alignment vertical="top" wrapText="1"/>
      <protection/>
    </xf>
    <xf numFmtId="14" fontId="0" fillId="0" borderId="24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9" fontId="0" fillId="0" borderId="10" xfId="55" applyNumberFormat="1" applyFont="1" applyFill="1" applyBorder="1" applyAlignment="1" applyProtection="1">
      <alignment horizontal="center" vertical="center" wrapText="1"/>
      <protection/>
    </xf>
    <xf numFmtId="9" fontId="0" fillId="0" borderId="10" xfId="49" applyNumberFormat="1" applyFont="1" applyBorder="1" applyAlignment="1" applyProtection="1">
      <alignment horizontal="center" vertical="center" wrapText="1"/>
      <protection locked="0"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49" fontId="0" fillId="24" borderId="10" xfId="49" applyNumberFormat="1" applyFont="1" applyFill="1" applyBorder="1" applyAlignment="1" applyProtection="1">
      <alignment horizontal="center" vertical="center" wrapText="1"/>
      <protection locked="0"/>
    </xf>
    <xf numFmtId="187" fontId="0" fillId="0" borderId="10" xfId="0" applyNumberFormat="1" applyBorder="1" applyAlignment="1" applyProtection="1">
      <alignment vertical="center" wrapText="1"/>
      <protection locked="0"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vertical="center" wrapText="1"/>
    </xf>
    <xf numFmtId="9" fontId="0" fillId="24" borderId="10" xfId="55" applyFont="1" applyFill="1" applyBorder="1" applyAlignment="1" applyProtection="1">
      <alignment horizontal="center" vertical="center" wrapText="1"/>
      <protection locked="0"/>
    </xf>
    <xf numFmtId="187" fontId="0" fillId="0" borderId="0" xfId="0" applyNumberFormat="1" applyAlignment="1" applyProtection="1">
      <alignment vertical="center"/>
      <protection/>
    </xf>
    <xf numFmtId="187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87" fontId="0" fillId="0" borderId="10" xfId="0" applyNumberFormat="1" applyFont="1" applyBorder="1" applyAlignment="1" applyProtection="1">
      <alignment vertical="top" wrapText="1"/>
      <protection locked="0"/>
    </xf>
    <xf numFmtId="191" fontId="0" fillId="24" borderId="10" xfId="55" applyNumberFormat="1" applyFont="1" applyFill="1" applyBorder="1" applyAlignment="1" applyProtection="1">
      <alignment horizontal="center" vertical="center" wrapText="1"/>
      <protection locked="0"/>
    </xf>
    <xf numFmtId="10" fontId="0" fillId="24" borderId="10" xfId="55" applyNumberFormat="1" applyFont="1" applyFill="1" applyBorder="1" applyAlignment="1" applyProtection="1">
      <alignment horizontal="center" vertical="center" wrapText="1"/>
      <protection locked="0"/>
    </xf>
    <xf numFmtId="9" fontId="0" fillId="24" borderId="10" xfId="55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55" applyNumberFormat="1" applyFont="1" applyBorder="1" applyAlignment="1" applyProtection="1">
      <alignment horizontal="center" vertical="center" wrapText="1"/>
      <protection locked="0"/>
    </xf>
    <xf numFmtId="9" fontId="0" fillId="0" borderId="13" xfId="55" applyNumberFormat="1" applyFont="1" applyFill="1" applyBorder="1" applyAlignment="1" applyProtection="1">
      <alignment horizontal="center" vertical="center" wrapText="1"/>
      <protection/>
    </xf>
    <xf numFmtId="9" fontId="0" fillId="0" borderId="25" xfId="55" applyNumberFormat="1" applyFont="1" applyFill="1" applyBorder="1" applyAlignment="1" applyProtection="1">
      <alignment horizontal="center" vertical="center" wrapText="1"/>
      <protection/>
    </xf>
    <xf numFmtId="9" fontId="0" fillId="0" borderId="26" xfId="55" applyNumberFormat="1" applyFont="1" applyFill="1" applyBorder="1" applyAlignment="1" applyProtection="1">
      <alignment horizontal="center" vertical="center" wrapText="1"/>
      <protection/>
    </xf>
    <xf numFmtId="3" fontId="27" fillId="0" borderId="22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/>
    </xf>
    <xf numFmtId="9" fontId="0" fillId="0" borderId="22" xfId="55" applyNumberFormat="1" applyFont="1" applyFill="1" applyBorder="1" applyAlignment="1" applyProtection="1">
      <alignment horizontal="center" vertical="center" wrapText="1"/>
      <protection/>
    </xf>
    <xf numFmtId="0" fontId="0" fillId="0" borderId="18" xfId="55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0" fillId="0" borderId="28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 wrapText="1"/>
      <protection/>
    </xf>
    <xf numFmtId="0" fontId="0" fillId="0" borderId="29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21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0" fontId="0" fillId="0" borderId="31" xfId="0" applyFont="1" applyFill="1" applyBorder="1" applyAlignment="1" applyProtection="1">
      <alignment horizontal="justify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3" fontId="0" fillId="0" borderId="22" xfId="0" applyNumberFormat="1" applyFont="1" applyFill="1" applyBorder="1" applyAlignment="1" applyProtection="1">
      <alignment horizontal="justify" vertical="center" wrapText="1"/>
      <protection/>
    </xf>
    <xf numFmtId="3" fontId="0" fillId="0" borderId="18" xfId="0" applyNumberFormat="1" applyFont="1" applyFill="1" applyBorder="1" applyAlignment="1" applyProtection="1">
      <alignment horizontal="justify" vertical="center" wrapText="1"/>
      <protection/>
    </xf>
    <xf numFmtId="14" fontId="21" fillId="0" borderId="2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0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19" fillId="16" borderId="28" xfId="0" applyFont="1" applyFill="1" applyBorder="1" applyAlignment="1" applyProtection="1">
      <alignment horizontal="left" vertical="center" wrapText="1"/>
      <protection/>
    </xf>
    <xf numFmtId="0" fontId="19" fillId="16" borderId="20" xfId="0" applyFont="1" applyFill="1" applyBorder="1" applyAlignment="1" applyProtection="1">
      <alignment horizontal="left" vertical="center" wrapText="1"/>
      <protection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21" xfId="0" applyFont="1" applyFill="1" applyBorder="1" applyAlignment="1" applyProtection="1">
      <alignment horizontal="left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justify" vertical="center" wrapText="1"/>
      <protection/>
    </xf>
    <xf numFmtId="0" fontId="0" fillId="0" borderId="24" xfId="0" applyFont="1" applyBorder="1" applyAlignment="1" applyProtection="1">
      <alignment horizontal="justify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30" fillId="0" borderId="10" xfId="49" applyNumberFormat="1" applyFont="1" applyBorder="1" applyAlignment="1" applyProtection="1">
      <alignment horizontal="center" vertical="center" wrapText="1"/>
      <protection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5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1" fontId="19" fillId="0" borderId="36" xfId="49" applyNumberFormat="1" applyFont="1" applyBorder="1" applyAlignment="1" applyProtection="1">
      <alignment horizontal="right" vertical="center"/>
      <protection/>
    </xf>
    <xf numFmtId="1" fontId="19" fillId="0" borderId="37" xfId="49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49" fontId="31" fillId="0" borderId="0" xfId="49" applyNumberFormat="1" applyFont="1" applyFill="1" applyBorder="1" applyAlignment="1" applyProtection="1">
      <alignment horizontal="center" vertical="center"/>
      <protection locked="0"/>
    </xf>
    <xf numFmtId="1" fontId="0" fillId="0" borderId="27" xfId="0" applyNumberFormat="1" applyFont="1" applyFill="1" applyBorder="1" applyAlignment="1" applyProtection="1">
      <alignment horizontal="justify" vertical="center" wrapText="1"/>
      <protection/>
    </xf>
    <xf numFmtId="1" fontId="0" fillId="0" borderId="28" xfId="0" applyNumberFormat="1" applyFont="1" applyFill="1" applyBorder="1" applyAlignment="1" applyProtection="1">
      <alignment horizontal="justify" vertical="center" wrapText="1"/>
      <protection/>
    </xf>
    <xf numFmtId="1" fontId="0" fillId="0" borderId="20" xfId="0" applyNumberFormat="1" applyFont="1" applyFill="1" applyBorder="1" applyAlignment="1" applyProtection="1">
      <alignment horizontal="justify" vertical="center" wrapText="1"/>
      <protection/>
    </xf>
    <xf numFmtId="1" fontId="0" fillId="0" borderId="29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21" xfId="0" applyNumberFormat="1" applyFont="1" applyFill="1" applyBorder="1" applyAlignment="1" applyProtection="1">
      <alignment horizontal="justify" vertical="center" wrapText="1"/>
      <protection/>
    </xf>
    <xf numFmtId="49" fontId="19" fillId="0" borderId="25" xfId="49" applyNumberFormat="1" applyFont="1" applyBorder="1" applyAlignment="1" applyProtection="1">
      <alignment horizontal="center" vertical="center" wrapText="1"/>
      <protection locked="0"/>
    </xf>
    <xf numFmtId="0" fontId="0" fillId="0" borderId="10" xfId="49" applyNumberFormat="1" applyFont="1" applyFill="1" applyBorder="1" applyAlignment="1" applyProtection="1">
      <alignment horizontal="center" vertical="center"/>
      <protection locked="0"/>
    </xf>
    <xf numFmtId="1" fontId="0" fillId="0" borderId="30" xfId="0" applyNumberFormat="1" applyFont="1" applyFill="1" applyBorder="1" applyAlignment="1" applyProtection="1">
      <alignment horizontal="justify" vertical="center" wrapText="1"/>
      <protection/>
    </xf>
    <xf numFmtId="1" fontId="0" fillId="0" borderId="31" xfId="0" applyNumberFormat="1" applyFont="1" applyFill="1" applyBorder="1" applyAlignment="1" applyProtection="1">
      <alignment horizontal="justify" vertical="center" wrapText="1"/>
      <protection/>
    </xf>
    <xf numFmtId="1" fontId="0" fillId="0" borderId="32" xfId="0" applyNumberFormat="1" applyFont="1" applyFill="1" applyBorder="1" applyAlignment="1" applyProtection="1">
      <alignment horizontal="justify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25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0" fontId="19" fillId="16" borderId="39" xfId="0" applyFont="1" applyFill="1" applyBorder="1" applyAlignment="1" applyProtection="1">
      <alignment horizontal="left" vertical="center" wrapText="1"/>
      <protection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23" fillId="0" borderId="25" xfId="49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10" fontId="0" fillId="24" borderId="13" xfId="55" applyNumberFormat="1" applyFont="1" applyFill="1" applyBorder="1" applyAlignment="1" applyProtection="1">
      <alignment horizontal="center" vertical="center" wrapText="1"/>
      <protection locked="0"/>
    </xf>
    <xf numFmtId="10" fontId="0" fillId="24" borderId="25" xfId="55" applyNumberFormat="1" applyFont="1" applyFill="1" applyBorder="1" applyAlignment="1" applyProtection="1">
      <alignment horizontal="center" vertical="center" wrapText="1"/>
      <protection locked="0"/>
    </xf>
    <xf numFmtId="10" fontId="0" fillId="24" borderId="26" xfId="55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PLANES%20OPERATIVOS%202016\PLANES%20SEGUN%20PA%202016-2019\PLANES%20OPERATIVOS%202016\8.%20GESTION%20DE%20INFORMACION%20Y%20DESARROLLO%20TECNOLOGICO\8.4%20IMPLEMENTAR%20GOBIERNO%20EN%20LINEA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PLANES%20OPERATIVOS%202016\PLANES%20SEGUN%20PA%202016-2019\PLANES%20OPERATIVOS%202016\8.%20GESTION%20DE%20INFORMACION%20Y%20DESARROLLO%20TECNOLOGICO\8.4%20IMPLEMENTAR%20GOBIERNO%20EN%20LINEA\FEV-16%20Actualizacion%20informacion%20geoespaci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PLANES%20OPERATIVOS%202016\PLANES%20SEGUN%20PA%202016-2019\PLANES%20OPERATIVOS%202016\8.%20GESTION%20DE%20INFORMACION%20Y%20DESARROLLO%20TECNOLOGICO\8.4%20IMPLEMENTAR%20GOBIERNO%20EN%20LINEA\FEV-16%20Implementar%20gobierno%20en%20lin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FORTALECIMIENTO DEL SINA PARA LA GESTIÓN AMBIENTAL</v>
          </cell>
        </row>
        <row r="7">
          <cell r="D7" t="str">
            <v>Fortalecimiento Interno</v>
          </cell>
        </row>
        <row r="8">
          <cell r="D8" t="str">
            <v>Gestión de Información y Desarrollo Tecnológico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9">
          <cell r="D9" t="str">
            <v>Implementar y mantener la estrategia de Gobierno en línea</v>
          </cell>
        </row>
        <row r="14">
          <cell r="B14" t="str">
            <v>Actualizar la infraestructura tecnológica de la entidad</v>
          </cell>
          <cell r="F14" t="str">
            <v>Actualizar y renovar los equipos de computo, periféricos y redes de la corporación</v>
          </cell>
        </row>
        <row r="16">
          <cell r="B16" t="str">
            <v>Establecer los mecanismos necesarios para mantener la seguridad de la información</v>
          </cell>
          <cell r="J16" t="str">
            <v>(Contratos realizados para la realización de copias de seguridad digital /Contratos para la realización de copias de seguridad digital Programados en el año)*100</v>
          </cell>
        </row>
        <row r="17">
          <cell r="B17" t="str">
            <v>Garantizar la conexión a internet de las sedes corporativas</v>
          </cell>
          <cell r="F17" t="str">
            <v>Mantener el servicio de conexión a internet de la corporación</v>
          </cell>
          <cell r="J17" t="str">
            <v>Porcentaje de las sedes de la Corporación con conexión a internet </v>
          </cell>
        </row>
        <row r="18">
          <cell r="B18" t="str">
            <v>Garantizar el servicio de correo electrónico a todos los funcionarios de la Corporación</v>
          </cell>
          <cell r="F18" t="str">
            <v>Mantener el servicio de correo electrónico para los funcionarios de la corporación</v>
          </cell>
          <cell r="J18" t="str">
            <v>(Contratos realizados para el servicio de correo electronico /Contratos para el servicio de correo electrónico digital Programados en el año)*100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showGridLines="0" tabSelected="1" zoomScale="73" zoomScaleNormal="73" zoomScalePageLayoutView="0" workbookViewId="0" topLeftCell="L32">
      <selection activeCell="X42" sqref="X42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10" hidden="1" customWidth="1"/>
    <col min="9" max="9" width="50.00390625" style="10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1" customWidth="1"/>
    <col min="19" max="19" width="20.7109375" style="11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89.00390625" style="1" customWidth="1"/>
    <col min="25" max="25" width="55.8515625" style="1" customWidth="1"/>
    <col min="26" max="16384" width="11.421875" style="1" customWidth="1"/>
  </cols>
  <sheetData>
    <row r="1" spans="1:24" ht="60" customHeight="1">
      <c r="A1" s="185"/>
      <c r="B1" s="185"/>
      <c r="C1" s="185"/>
      <c r="D1" s="182" t="s">
        <v>18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4" t="s">
        <v>45</v>
      </c>
      <c r="V1" s="184"/>
      <c r="W1" s="184"/>
      <c r="X1" s="184"/>
    </row>
    <row r="2" spans="1:24" ht="21.75" customHeight="1">
      <c r="A2" s="185"/>
      <c r="B2" s="185"/>
      <c r="C2" s="185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5" t="s">
        <v>19</v>
      </c>
      <c r="V2" s="185"/>
      <c r="W2" s="185"/>
      <c r="X2" s="185"/>
    </row>
    <row r="3" spans="1:24" ht="19.5" customHeight="1">
      <c r="A3" s="185"/>
      <c r="B3" s="185"/>
      <c r="C3" s="185"/>
      <c r="D3" s="182" t="s">
        <v>20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79" t="s">
        <v>22</v>
      </c>
      <c r="V3" s="180"/>
      <c r="W3" s="181"/>
      <c r="X3" s="2" t="s">
        <v>23</v>
      </c>
    </row>
    <row r="4" spans="1:24" ht="19.5" customHeight="1">
      <c r="A4" s="185"/>
      <c r="B4" s="185"/>
      <c r="C4" s="185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79" t="s">
        <v>59</v>
      </c>
      <c r="V4" s="180"/>
      <c r="W4" s="181"/>
      <c r="X4" s="3">
        <v>43003</v>
      </c>
    </row>
    <row r="5" spans="1:24" ht="31.5" customHeight="1">
      <c r="A5" s="186" t="s">
        <v>21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5"/>
      <c r="L7" s="15"/>
      <c r="M7" s="15"/>
      <c r="N7" s="15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7"/>
      <c r="L8" s="17"/>
      <c r="M8" s="17"/>
      <c r="N8" s="17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7"/>
      <c r="L9" s="17"/>
      <c r="M9" s="17"/>
      <c r="N9" s="17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9"/>
      <c r="B10" s="20"/>
      <c r="C10" s="20"/>
      <c r="D10" s="22"/>
      <c r="E10" s="22"/>
      <c r="F10" s="22"/>
      <c r="G10" s="22"/>
      <c r="H10" s="21"/>
      <c r="I10" s="21"/>
      <c r="J10" s="22"/>
      <c r="K10" s="22"/>
      <c r="L10" s="22"/>
      <c r="M10" s="22"/>
      <c r="N10" s="22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77" t="s">
        <v>5</v>
      </c>
      <c r="B11" s="178"/>
      <c r="C11" s="178"/>
      <c r="D11" s="183" t="str">
        <f>'[2]POA H.A.'!$D$6</f>
        <v>FORTALECIMIENTO DEL SINA PARA LA GESTIÓN AMBIENTAL</v>
      </c>
      <c r="E11" s="183"/>
      <c r="F11" s="183"/>
      <c r="G11" s="183"/>
      <c r="H11" s="183"/>
      <c r="I11" s="183"/>
      <c r="J11" s="23" t="s">
        <v>2</v>
      </c>
      <c r="K11" s="23" t="s">
        <v>3</v>
      </c>
      <c r="L11" s="48"/>
      <c r="M11" s="140" t="s">
        <v>24</v>
      </c>
      <c r="N11" s="141"/>
      <c r="O11" s="107" t="s">
        <v>46</v>
      </c>
      <c r="P11" s="107"/>
      <c r="Q11" s="107"/>
      <c r="R11" s="107"/>
      <c r="S11" s="174" t="s">
        <v>49</v>
      </c>
      <c r="T11" s="174">
        <v>2018</v>
      </c>
      <c r="U11" s="50"/>
      <c r="V11" s="50"/>
      <c r="W11" s="50"/>
      <c r="X11" s="50"/>
    </row>
    <row r="12" spans="1:24" ht="22.5" customHeight="1">
      <c r="A12" s="134" t="s">
        <v>29</v>
      </c>
      <c r="B12" s="135"/>
      <c r="C12" s="136"/>
      <c r="D12" s="112" t="str">
        <f>'[2]POA H.A.'!$D$7</f>
        <v>Fortalecimiento Interno</v>
      </c>
      <c r="E12" s="113"/>
      <c r="F12" s="113"/>
      <c r="G12" s="113"/>
      <c r="H12" s="113"/>
      <c r="I12" s="114"/>
      <c r="J12" s="24" t="s">
        <v>4</v>
      </c>
      <c r="K12" s="25">
        <v>400000000</v>
      </c>
      <c r="L12" s="26"/>
      <c r="M12" s="142"/>
      <c r="N12" s="143"/>
      <c r="O12" s="16" t="s">
        <v>78</v>
      </c>
      <c r="P12" s="16" t="s">
        <v>88</v>
      </c>
      <c r="Q12" s="16" t="s">
        <v>58</v>
      </c>
      <c r="R12" s="16" t="s">
        <v>0</v>
      </c>
      <c r="S12" s="175"/>
      <c r="T12" s="175"/>
      <c r="U12" s="8"/>
      <c r="V12" s="8"/>
      <c r="W12" s="8"/>
      <c r="X12" s="8"/>
    </row>
    <row r="13" spans="1:24" ht="23.25" customHeight="1">
      <c r="A13" s="137"/>
      <c r="B13" s="138"/>
      <c r="C13" s="139"/>
      <c r="D13" s="115"/>
      <c r="E13" s="116"/>
      <c r="F13" s="116"/>
      <c r="G13" s="116"/>
      <c r="H13" s="116"/>
      <c r="I13" s="117"/>
      <c r="J13" s="27" t="s">
        <v>6</v>
      </c>
      <c r="K13" s="29">
        <v>20000000</v>
      </c>
      <c r="L13" s="26"/>
      <c r="M13" s="144"/>
      <c r="N13" s="145"/>
      <c r="O13" s="18"/>
      <c r="P13" s="18" t="s">
        <v>57</v>
      </c>
      <c r="Q13" s="18"/>
      <c r="R13" s="18"/>
      <c r="S13" s="176"/>
      <c r="T13" s="176"/>
      <c r="U13" s="8"/>
      <c r="V13" s="8"/>
      <c r="W13" s="8"/>
      <c r="X13" s="8"/>
    </row>
    <row r="14" spans="1:24" ht="15.75" customHeight="1" thickBot="1">
      <c r="A14" s="155"/>
      <c r="B14" s="156"/>
      <c r="C14" s="157"/>
      <c r="D14" s="118"/>
      <c r="E14" s="119"/>
      <c r="F14" s="119"/>
      <c r="G14" s="119"/>
      <c r="H14" s="119"/>
      <c r="I14" s="120"/>
      <c r="J14" s="27" t="s">
        <v>8</v>
      </c>
      <c r="K14" s="29" t="s">
        <v>7</v>
      </c>
      <c r="L14" s="30"/>
      <c r="M14" s="28"/>
      <c r="N14" s="31"/>
      <c r="O14" s="158"/>
      <c r="P14" s="158"/>
      <c r="Q14" s="158"/>
      <c r="R14" s="158"/>
      <c r="S14" s="158"/>
      <c r="T14" s="158"/>
      <c r="U14" s="158"/>
      <c r="V14" s="158"/>
      <c r="W14" s="158"/>
      <c r="X14" s="158"/>
    </row>
    <row r="15" spans="1:24" ht="15.75" customHeight="1">
      <c r="A15" s="134" t="s">
        <v>50</v>
      </c>
      <c r="B15" s="135"/>
      <c r="C15" s="136"/>
      <c r="D15" s="112" t="str">
        <f>'[2]POA H.A.'!$D$8</f>
        <v>Gestión de Información y Desarrollo Tecnológico</v>
      </c>
      <c r="E15" s="113"/>
      <c r="F15" s="113"/>
      <c r="G15" s="113"/>
      <c r="H15" s="113"/>
      <c r="I15" s="114"/>
      <c r="J15" s="27" t="s">
        <v>9</v>
      </c>
      <c r="K15" s="29" t="s">
        <v>7</v>
      </c>
      <c r="L15" s="30"/>
      <c r="M15" s="28"/>
      <c r="N15" s="31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37"/>
      <c r="B16" s="138"/>
      <c r="C16" s="139"/>
      <c r="D16" s="115"/>
      <c r="E16" s="116"/>
      <c r="F16" s="116"/>
      <c r="G16" s="116"/>
      <c r="H16" s="116"/>
      <c r="I16" s="117"/>
      <c r="J16" s="27" t="s">
        <v>10</v>
      </c>
      <c r="K16" s="29" t="s">
        <v>7</v>
      </c>
      <c r="L16" s="30"/>
      <c r="M16" s="28"/>
      <c r="N16" s="31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55"/>
      <c r="B17" s="156"/>
      <c r="C17" s="157"/>
      <c r="D17" s="118"/>
      <c r="E17" s="119"/>
      <c r="F17" s="119"/>
      <c r="G17" s="119"/>
      <c r="H17" s="119"/>
      <c r="I17" s="120"/>
      <c r="J17" s="27" t="s">
        <v>31</v>
      </c>
      <c r="K17" s="29" t="s">
        <v>7</v>
      </c>
      <c r="L17" s="30"/>
      <c r="M17" s="28"/>
      <c r="N17" s="31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34" t="s">
        <v>51</v>
      </c>
      <c r="B18" s="135"/>
      <c r="C18" s="136"/>
      <c r="D18" s="163" t="str">
        <f>'[3]POA H.A.'!$D$9</f>
        <v>Implementar y mantener la estrategia de Gobierno en línea</v>
      </c>
      <c r="E18" s="164"/>
      <c r="F18" s="164"/>
      <c r="G18" s="164"/>
      <c r="H18" s="164"/>
      <c r="I18" s="165"/>
      <c r="J18" s="27" t="s">
        <v>32</v>
      </c>
      <c r="K18" s="29" t="s">
        <v>7</v>
      </c>
      <c r="L18" s="30"/>
      <c r="M18" s="28"/>
      <c r="N18" s="31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37"/>
      <c r="B19" s="138"/>
      <c r="C19" s="139"/>
      <c r="D19" s="166"/>
      <c r="E19" s="167"/>
      <c r="F19" s="167"/>
      <c r="G19" s="167"/>
      <c r="H19" s="167"/>
      <c r="I19" s="168"/>
      <c r="J19" s="27" t="s">
        <v>33</v>
      </c>
      <c r="K19" s="29" t="s">
        <v>7</v>
      </c>
      <c r="L19" s="30"/>
      <c r="M19" s="28"/>
      <c r="N19" s="31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55"/>
      <c r="B20" s="156"/>
      <c r="C20" s="157"/>
      <c r="D20" s="171"/>
      <c r="E20" s="172"/>
      <c r="F20" s="172"/>
      <c r="G20" s="172"/>
      <c r="H20" s="172"/>
      <c r="I20" s="173"/>
      <c r="J20" s="27" t="s">
        <v>34</v>
      </c>
      <c r="K20" s="29" t="s">
        <v>7</v>
      </c>
      <c r="L20" s="30"/>
      <c r="M20" s="28"/>
      <c r="N20" s="31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34" t="s">
        <v>30</v>
      </c>
      <c r="B21" s="135"/>
      <c r="C21" s="136"/>
      <c r="D21" s="163" t="s">
        <v>74</v>
      </c>
      <c r="E21" s="164"/>
      <c r="F21" s="164"/>
      <c r="G21" s="164"/>
      <c r="H21" s="164"/>
      <c r="I21" s="165"/>
      <c r="J21" s="27" t="s">
        <v>35</v>
      </c>
      <c r="K21" s="29" t="s">
        <v>7</v>
      </c>
      <c r="L21" s="30"/>
      <c r="M21" s="28"/>
      <c r="N21" s="31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37"/>
      <c r="B22" s="138"/>
      <c r="C22" s="139"/>
      <c r="D22" s="166"/>
      <c r="E22" s="167"/>
      <c r="F22" s="167"/>
      <c r="G22" s="167"/>
      <c r="H22" s="167"/>
      <c r="I22" s="168"/>
      <c r="J22" s="27" t="s">
        <v>36</v>
      </c>
      <c r="K22" s="54" t="s">
        <v>7</v>
      </c>
      <c r="L22" s="30"/>
      <c r="M22" s="28"/>
      <c r="N22" s="31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</row>
    <row r="23" spans="1:25" ht="15.75" customHeight="1">
      <c r="A23" s="137"/>
      <c r="B23" s="138"/>
      <c r="C23" s="139"/>
      <c r="D23" s="166"/>
      <c r="E23" s="167"/>
      <c r="F23" s="167"/>
      <c r="G23" s="167"/>
      <c r="H23" s="167"/>
      <c r="I23" s="168"/>
      <c r="J23" s="53" t="s">
        <v>39</v>
      </c>
      <c r="K23" s="55">
        <f>SUM(K12:K22)</f>
        <v>420000000</v>
      </c>
      <c r="L23" s="72"/>
      <c r="M23" s="28"/>
      <c r="N23" s="31"/>
      <c r="O23" s="133"/>
      <c r="P23" s="133"/>
      <c r="Q23" s="162"/>
      <c r="R23" s="162"/>
      <c r="S23" s="8"/>
      <c r="T23" s="8"/>
      <c r="U23" s="8"/>
      <c r="V23" s="8"/>
      <c r="W23" s="8"/>
      <c r="X23" s="8"/>
      <c r="Y23" s="14"/>
    </row>
    <row r="24" spans="1:25" ht="30.75" customHeight="1">
      <c r="A24" s="107" t="s">
        <v>11</v>
      </c>
      <c r="B24" s="103" t="s">
        <v>43</v>
      </c>
      <c r="C24" s="103"/>
      <c r="D24" s="103"/>
      <c r="E24" s="103"/>
      <c r="F24" s="103"/>
      <c r="G24" s="45"/>
      <c r="H24" s="45"/>
      <c r="I24" s="148" t="s">
        <v>44</v>
      </c>
      <c r="J24" s="149" t="str">
        <f>CONCATENATE("METAS AÑO ",T11," POA")</f>
        <v>METAS AÑO 2018 POA</v>
      </c>
      <c r="K24" s="150"/>
      <c r="L24" s="154" t="str">
        <f>CONCATENATE("METAS AÑO ",T11," P.A.")</f>
        <v>METAS AÑO 2018 P.A.</v>
      </c>
      <c r="M24" s="103" t="s">
        <v>42</v>
      </c>
      <c r="N24" s="103"/>
      <c r="O24" s="170" t="str">
        <f>CONCATENATE("AVANCE METAS POA ",T11)</f>
        <v>AVANCE METAS POA 2018</v>
      </c>
      <c r="P24" s="170"/>
      <c r="Q24" s="170" t="str">
        <f>CONCATENATE("AVANCE METAS PA ",T11)</f>
        <v>AVANCE METAS PA 2018</v>
      </c>
      <c r="R24" s="170"/>
      <c r="S24" s="192" t="s">
        <v>26</v>
      </c>
      <c r="T24" s="190" t="s">
        <v>27</v>
      </c>
      <c r="U24" s="102" t="s">
        <v>28</v>
      </c>
      <c r="V24" s="190" t="s">
        <v>47</v>
      </c>
      <c r="W24" s="102" t="s">
        <v>48</v>
      </c>
      <c r="X24" s="104" t="s">
        <v>40</v>
      </c>
      <c r="Y24" s="100" t="s">
        <v>55</v>
      </c>
    </row>
    <row r="25" spans="1:25" ht="12.75" customHeight="1">
      <c r="A25" s="107"/>
      <c r="B25" s="103"/>
      <c r="C25" s="103"/>
      <c r="D25" s="103"/>
      <c r="E25" s="103"/>
      <c r="F25" s="103"/>
      <c r="G25" s="46"/>
      <c r="H25" s="103" t="s">
        <v>12</v>
      </c>
      <c r="I25" s="148"/>
      <c r="J25" s="151"/>
      <c r="K25" s="150"/>
      <c r="L25" s="154"/>
      <c r="M25" s="103"/>
      <c r="N25" s="103"/>
      <c r="O25" s="198" t="s">
        <v>25</v>
      </c>
      <c r="P25" s="104" t="s">
        <v>17</v>
      </c>
      <c r="Q25" s="191" t="s">
        <v>25</v>
      </c>
      <c r="R25" s="169" t="s">
        <v>17</v>
      </c>
      <c r="S25" s="193"/>
      <c r="T25" s="190"/>
      <c r="U25" s="102"/>
      <c r="V25" s="190"/>
      <c r="W25" s="102"/>
      <c r="X25" s="104"/>
      <c r="Y25" s="101"/>
    </row>
    <row r="26" spans="1:25" ht="30.75" customHeight="1">
      <c r="A26" s="107"/>
      <c r="B26" s="103"/>
      <c r="C26" s="103"/>
      <c r="D26" s="103"/>
      <c r="E26" s="103"/>
      <c r="F26" s="103"/>
      <c r="G26" s="46"/>
      <c r="H26" s="103"/>
      <c r="I26" s="148"/>
      <c r="J26" s="152"/>
      <c r="K26" s="153"/>
      <c r="L26" s="154"/>
      <c r="M26" s="103"/>
      <c r="N26" s="103"/>
      <c r="O26" s="198"/>
      <c r="P26" s="104"/>
      <c r="Q26" s="191"/>
      <c r="R26" s="169"/>
      <c r="S26" s="194"/>
      <c r="T26" s="190"/>
      <c r="U26" s="102"/>
      <c r="V26" s="190"/>
      <c r="W26" s="102"/>
      <c r="X26" s="104"/>
      <c r="Y26" s="101"/>
    </row>
    <row r="27" spans="1:25" ht="81.75" customHeight="1">
      <c r="A27" s="91">
        <v>1</v>
      </c>
      <c r="B27" s="94" t="str">
        <f>'[3]POA H.A.'!$B$14</f>
        <v>Actualizar la infraestructura tecnológica de la entidad</v>
      </c>
      <c r="C27" s="95"/>
      <c r="D27" s="95"/>
      <c r="E27" s="95"/>
      <c r="F27" s="95"/>
      <c r="G27" s="51"/>
      <c r="H27" s="33"/>
      <c r="I27" s="33" t="str">
        <f>'[3]POA H.A.'!F14</f>
        <v>Actualizar y renovar los equipos de computo, periféricos y redes de la corporación</v>
      </c>
      <c r="J27" s="89" t="s">
        <v>62</v>
      </c>
      <c r="K27" s="90"/>
      <c r="L27" s="86">
        <v>0.05</v>
      </c>
      <c r="M27" s="89" t="s">
        <v>66</v>
      </c>
      <c r="N27" s="90"/>
      <c r="O27" s="77">
        <v>0</v>
      </c>
      <c r="P27" s="77">
        <f>(O27/40%)*25%</f>
        <v>0</v>
      </c>
      <c r="Q27" s="195">
        <f>SUM(P27:P30)*0.05</f>
        <v>0.018125</v>
      </c>
      <c r="R27" s="195">
        <f>Q27/L27</f>
        <v>0.36249999999999993</v>
      </c>
      <c r="S27" s="44">
        <v>6748912</v>
      </c>
      <c r="T27" s="44"/>
      <c r="U27" s="61">
        <f aca="true" t="shared" si="0" ref="U27:U34">T27/S27</f>
        <v>0</v>
      </c>
      <c r="V27" s="65"/>
      <c r="W27" s="62">
        <f aca="true" t="shared" si="1" ref="W27:W34">V27/S27</f>
        <v>0</v>
      </c>
      <c r="X27" s="9"/>
      <c r="Y27" s="74"/>
    </row>
    <row r="28" spans="1:25" ht="110.25" customHeight="1">
      <c r="A28" s="92"/>
      <c r="B28" s="96"/>
      <c r="C28" s="97"/>
      <c r="D28" s="97"/>
      <c r="E28" s="97"/>
      <c r="F28" s="97"/>
      <c r="G28" s="52"/>
      <c r="H28" s="33"/>
      <c r="I28" s="76" t="s">
        <v>60</v>
      </c>
      <c r="J28" s="89" t="s">
        <v>63</v>
      </c>
      <c r="K28" s="90"/>
      <c r="L28" s="87"/>
      <c r="M28" s="89" t="s">
        <v>67</v>
      </c>
      <c r="N28" s="90" t="s">
        <v>67</v>
      </c>
      <c r="O28" s="77">
        <v>0.6</v>
      </c>
      <c r="P28" s="83">
        <f>(O28/100%)*25%</f>
        <v>0.15</v>
      </c>
      <c r="Q28" s="196"/>
      <c r="R28" s="196"/>
      <c r="S28" s="44">
        <v>27000000</v>
      </c>
      <c r="T28" s="44">
        <v>27000000</v>
      </c>
      <c r="U28" s="61">
        <f t="shared" si="0"/>
        <v>1</v>
      </c>
      <c r="V28" s="44">
        <v>27000000</v>
      </c>
      <c r="W28" s="62">
        <f t="shared" si="1"/>
        <v>1</v>
      </c>
      <c r="X28" s="9" t="s">
        <v>84</v>
      </c>
      <c r="Y28" s="74" t="s">
        <v>77</v>
      </c>
    </row>
    <row r="29" spans="1:25" ht="115.5" customHeight="1">
      <c r="A29" s="92"/>
      <c r="B29" s="96"/>
      <c r="C29" s="97"/>
      <c r="D29" s="97"/>
      <c r="E29" s="97"/>
      <c r="F29" s="97"/>
      <c r="G29" s="52"/>
      <c r="H29" s="33"/>
      <c r="I29" s="132" t="s">
        <v>61</v>
      </c>
      <c r="J29" s="89" t="s">
        <v>64</v>
      </c>
      <c r="K29" s="90"/>
      <c r="L29" s="87"/>
      <c r="M29" s="89" t="s">
        <v>68</v>
      </c>
      <c r="N29" s="90" t="s">
        <v>68</v>
      </c>
      <c r="O29" s="77">
        <v>0.15</v>
      </c>
      <c r="P29" s="83">
        <f>(O29/60%)*25%</f>
        <v>0.0625</v>
      </c>
      <c r="Q29" s="196"/>
      <c r="R29" s="196"/>
      <c r="S29" s="44">
        <v>38548580</v>
      </c>
      <c r="T29" s="44">
        <v>38548580</v>
      </c>
      <c r="U29" s="61">
        <f t="shared" si="0"/>
        <v>1</v>
      </c>
      <c r="V29" s="44">
        <v>5579934</v>
      </c>
      <c r="W29" s="62">
        <f t="shared" si="1"/>
        <v>0.14475070158226322</v>
      </c>
      <c r="X29" s="9" t="s">
        <v>89</v>
      </c>
      <c r="Y29" s="79" t="s">
        <v>82</v>
      </c>
    </row>
    <row r="30" spans="1:25" ht="134.25" customHeight="1">
      <c r="A30" s="93"/>
      <c r="B30" s="98"/>
      <c r="C30" s="99"/>
      <c r="D30" s="99"/>
      <c r="E30" s="99"/>
      <c r="F30" s="99"/>
      <c r="G30" s="52"/>
      <c r="H30" s="33"/>
      <c r="I30" s="132"/>
      <c r="J30" s="110" t="s">
        <v>65</v>
      </c>
      <c r="K30" s="111"/>
      <c r="L30" s="88"/>
      <c r="M30" s="89" t="s">
        <v>69</v>
      </c>
      <c r="N30" s="90" t="s">
        <v>69</v>
      </c>
      <c r="O30" s="77">
        <v>0.6</v>
      </c>
      <c r="P30" s="82">
        <f>(O30/100%)*25%</f>
        <v>0.15</v>
      </c>
      <c r="Q30" s="197"/>
      <c r="R30" s="197"/>
      <c r="S30" s="44">
        <v>41512708</v>
      </c>
      <c r="T30" s="44">
        <v>38461872</v>
      </c>
      <c r="U30" s="61">
        <f t="shared" si="0"/>
        <v>0.9265083838905426</v>
      </c>
      <c r="V30" s="44">
        <v>21712609</v>
      </c>
      <c r="W30" s="62">
        <f t="shared" si="1"/>
        <v>0.5230352353790073</v>
      </c>
      <c r="X30" s="9" t="s">
        <v>90</v>
      </c>
      <c r="Y30" s="81" t="s">
        <v>83</v>
      </c>
    </row>
    <row r="31" spans="1:25" ht="78.75" customHeight="1">
      <c r="A31" s="32">
        <v>2</v>
      </c>
      <c r="B31" s="146" t="str">
        <f>'[3]POA H.A.'!B16</f>
        <v>Establecer los mecanismos necesarios para mantener la seguridad de la información</v>
      </c>
      <c r="C31" s="147"/>
      <c r="D31" s="147"/>
      <c r="E31" s="147"/>
      <c r="F31" s="147"/>
      <c r="G31" s="52"/>
      <c r="H31" s="33"/>
      <c r="I31" s="75" t="s">
        <v>70</v>
      </c>
      <c r="J31" s="89" t="s">
        <v>71</v>
      </c>
      <c r="K31" s="90"/>
      <c r="L31" s="70">
        <v>0.2</v>
      </c>
      <c r="M31" s="121" t="str">
        <f>'[3]POA H.A.'!J16</f>
        <v>(Contratos realizados para la realización de copias de seguridad digital /Contratos para la realización de copias de seguridad digital Programados en el año)*100</v>
      </c>
      <c r="N31" s="122"/>
      <c r="O31" s="73" t="s">
        <v>86</v>
      </c>
      <c r="P31" s="84">
        <f>(1/1)*20%</f>
        <v>0.2</v>
      </c>
      <c r="Q31" s="71">
        <f>P31</f>
        <v>0.2</v>
      </c>
      <c r="R31" s="85">
        <f>Q31/L31</f>
        <v>1</v>
      </c>
      <c r="S31" s="44">
        <v>18762040</v>
      </c>
      <c r="T31" s="44">
        <v>18762040</v>
      </c>
      <c r="U31" s="61">
        <f t="shared" si="0"/>
        <v>1</v>
      </c>
      <c r="V31" s="44">
        <v>6604312</v>
      </c>
      <c r="W31" s="62">
        <f t="shared" si="1"/>
        <v>0.3520039398700781</v>
      </c>
      <c r="X31" s="9" t="s">
        <v>92</v>
      </c>
      <c r="Y31" s="79" t="s">
        <v>79</v>
      </c>
    </row>
    <row r="32" spans="1:25" ht="236.25" customHeight="1">
      <c r="A32" s="32">
        <v>3</v>
      </c>
      <c r="B32" s="146" t="str">
        <f>'[3]POA H.A.'!B17</f>
        <v>Garantizar la conexión a internet de las sedes corporativas</v>
      </c>
      <c r="C32" s="147"/>
      <c r="D32" s="147"/>
      <c r="E32" s="147"/>
      <c r="F32" s="147"/>
      <c r="G32" s="52"/>
      <c r="H32" s="33"/>
      <c r="I32" s="33" t="str">
        <f>'[3]POA H.A.'!F17</f>
        <v>Mantener el servicio de conexión a internet de la corporación</v>
      </c>
      <c r="J32" s="108" t="s">
        <v>72</v>
      </c>
      <c r="K32" s="109"/>
      <c r="L32" s="70">
        <v>0.05</v>
      </c>
      <c r="M32" s="121" t="str">
        <f>'[3]POA H.A.'!J17</f>
        <v>Porcentaje de las sedes de la Corporación con conexión a internet </v>
      </c>
      <c r="N32" s="122"/>
      <c r="O32" s="73" t="s">
        <v>76</v>
      </c>
      <c r="P32" s="77">
        <f>(5/5)*5%</f>
        <v>0.05</v>
      </c>
      <c r="Q32" s="71">
        <f>P32</f>
        <v>0.05</v>
      </c>
      <c r="R32" s="60">
        <f>Q32/L32</f>
        <v>1</v>
      </c>
      <c r="S32" s="44">
        <v>193617560</v>
      </c>
      <c r="T32" s="44">
        <v>134355220</v>
      </c>
      <c r="U32" s="61">
        <f t="shared" si="0"/>
        <v>0.6939206340581918</v>
      </c>
      <c r="V32" s="44">
        <f>27825221+1581214</f>
        <v>29406435</v>
      </c>
      <c r="W32" s="62">
        <f t="shared" si="1"/>
        <v>0.15187896696973147</v>
      </c>
      <c r="X32" s="9" t="s">
        <v>91</v>
      </c>
      <c r="Y32" s="80" t="s">
        <v>80</v>
      </c>
    </row>
    <row r="33" spans="1:25" ht="84.75" customHeight="1" thickBot="1">
      <c r="A33" s="32">
        <v>4</v>
      </c>
      <c r="B33" s="146" t="str">
        <f>'[3]POA H.A.'!B18</f>
        <v>Garantizar el servicio de correo electrónico a todos los funcionarios de la Corporación</v>
      </c>
      <c r="C33" s="147"/>
      <c r="D33" s="147"/>
      <c r="E33" s="147"/>
      <c r="F33" s="147"/>
      <c r="G33" s="52"/>
      <c r="H33" s="33"/>
      <c r="I33" s="33" t="str">
        <f>'[3]POA H.A.'!F18</f>
        <v>Mantener el servicio de correo electrónico para los funcionarios de la corporación</v>
      </c>
      <c r="J33" s="108" t="s">
        <v>73</v>
      </c>
      <c r="K33" s="109"/>
      <c r="L33" s="70">
        <v>1</v>
      </c>
      <c r="M33" s="121" t="str">
        <f>'[3]POA H.A.'!J18</f>
        <v>(Contratos realizados para el servicio de correo electronico /Contratos para el servicio de correo electrónico digital Programados en el año)*100</v>
      </c>
      <c r="N33" s="122"/>
      <c r="O33" s="73" t="s">
        <v>87</v>
      </c>
      <c r="P33" s="77">
        <f>O33/1</f>
        <v>1</v>
      </c>
      <c r="Q33" s="71">
        <f>P33</f>
        <v>1</v>
      </c>
      <c r="R33" s="60">
        <f>Q33/L33</f>
        <v>1</v>
      </c>
      <c r="S33" s="44">
        <v>93810200</v>
      </c>
      <c r="T33" s="44">
        <v>93420267</v>
      </c>
      <c r="U33" s="61">
        <f t="shared" si="0"/>
        <v>0.9958433837685028</v>
      </c>
      <c r="V33" s="44"/>
      <c r="W33" s="62">
        <f t="shared" si="1"/>
        <v>0</v>
      </c>
      <c r="X33" s="9" t="s">
        <v>81</v>
      </c>
      <c r="Y33" s="80" t="s">
        <v>85</v>
      </c>
    </row>
    <row r="34" spans="1:23" s="38" customFormat="1" ht="24.75" customHeight="1" thickBot="1">
      <c r="A34" s="161" t="s">
        <v>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34"/>
      <c r="Q34" s="35"/>
      <c r="R34" s="35"/>
      <c r="S34" s="36">
        <f>SUM(S27:S33)</f>
        <v>420000000</v>
      </c>
      <c r="T34" s="37">
        <f>SUM(T27:T33)</f>
        <v>350547979</v>
      </c>
      <c r="U34" s="63">
        <f t="shared" si="0"/>
        <v>0.8346380452380953</v>
      </c>
      <c r="V34" s="37">
        <f>SUM(V27:V33)</f>
        <v>90303290</v>
      </c>
      <c r="W34" s="64">
        <f t="shared" si="1"/>
        <v>0.21500783333333334</v>
      </c>
    </row>
    <row r="35" spans="2:22" s="38" customFormat="1" ht="30.75" customHeight="1" thickBot="1">
      <c r="B35" s="188" t="s">
        <v>38</v>
      </c>
      <c r="C35" s="189"/>
      <c r="D35" s="39">
        <v>2</v>
      </c>
      <c r="F35" s="40" t="s">
        <v>37</v>
      </c>
      <c r="G35" s="67">
        <v>42549</v>
      </c>
      <c r="H35" s="68"/>
      <c r="I35" s="66">
        <v>43236</v>
      </c>
      <c r="J35" s="69"/>
      <c r="K35" s="69"/>
      <c r="L35" s="69"/>
      <c r="M35" s="69"/>
      <c r="N35" s="69"/>
      <c r="O35" s="49"/>
      <c r="P35" s="41">
        <f>AVERAGE(P27:P33)</f>
        <v>0.23035714285714287</v>
      </c>
      <c r="Q35" s="42"/>
      <c r="R35" s="41">
        <f>AVERAGE(R27:R33)</f>
        <v>0.840625</v>
      </c>
      <c r="S35" s="159"/>
      <c r="T35" s="160"/>
      <c r="U35" s="43"/>
      <c r="V35" s="78">
        <f>V34-46142052</f>
        <v>44161238</v>
      </c>
    </row>
    <row r="36" spans="20:21" ht="12.75">
      <c r="T36" s="12"/>
      <c r="U36" s="12"/>
    </row>
    <row r="37" spans="20:24" ht="15">
      <c r="T37" s="13"/>
      <c r="U37" s="13"/>
      <c r="V37" s="13"/>
      <c r="W37" s="13"/>
      <c r="X37" s="13"/>
    </row>
    <row r="38" spans="1:24" s="14" customFormat="1" ht="21.75" customHeight="1">
      <c r="A38" s="56"/>
      <c r="B38" s="57"/>
      <c r="C38" s="124" t="s">
        <v>41</v>
      </c>
      <c r="D38" s="125"/>
      <c r="E38" s="125"/>
      <c r="F38" s="126"/>
      <c r="G38" s="130" t="s">
        <v>52</v>
      </c>
      <c r="H38" s="130"/>
      <c r="I38" s="130"/>
      <c r="J38" s="130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4" customFormat="1" ht="29.25" customHeight="1">
      <c r="A39" s="187" t="s">
        <v>14</v>
      </c>
      <c r="B39" s="187"/>
      <c r="C39" s="127" t="s">
        <v>75</v>
      </c>
      <c r="D39" s="128"/>
      <c r="E39" s="128"/>
      <c r="F39" s="129"/>
      <c r="G39" s="58" t="s">
        <v>53</v>
      </c>
      <c r="H39" s="58"/>
      <c r="I39" s="105" t="str">
        <f>'[1]POA H.A.'!G24</f>
        <v>LUZ DEYANIRA GONZALEZ CASTILLO</v>
      </c>
      <c r="J39" s="106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29.25" customHeight="1">
      <c r="A40" s="125" t="s">
        <v>15</v>
      </c>
      <c r="B40" s="126"/>
      <c r="C40" s="105" t="s">
        <v>56</v>
      </c>
      <c r="D40" s="131"/>
      <c r="E40" s="131"/>
      <c r="F40" s="106"/>
      <c r="G40" s="58" t="s">
        <v>54</v>
      </c>
      <c r="H40" s="58"/>
      <c r="I40" s="105" t="str">
        <f>'[1]POA H.A.'!G25</f>
        <v>Subdirectora de Planeación y Sistemas de Información</v>
      </c>
      <c r="J40" s="106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29.25" customHeight="1">
      <c r="A41" s="187" t="s">
        <v>13</v>
      </c>
      <c r="B41" s="187"/>
      <c r="C41" s="124"/>
      <c r="D41" s="125"/>
      <c r="E41" s="125"/>
      <c r="F41" s="126"/>
      <c r="G41" s="58"/>
      <c r="H41" s="58"/>
      <c r="I41" s="105"/>
      <c r="J41" s="106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29.25" customHeight="1">
      <c r="A42" s="187" t="s">
        <v>16</v>
      </c>
      <c r="B42" s="187"/>
      <c r="C42" s="123">
        <v>43383</v>
      </c>
      <c r="D42" s="131"/>
      <c r="E42" s="131"/>
      <c r="F42" s="106"/>
      <c r="G42" s="59">
        <v>42550</v>
      </c>
      <c r="H42" s="58"/>
      <c r="I42" s="123">
        <f>C42</f>
        <v>43383</v>
      </c>
      <c r="J42" s="106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55" ht="12.75">
      <c r="M55" s="47"/>
    </row>
  </sheetData>
  <sheetProtection/>
  <mergeCells count="85">
    <mergeCell ref="M28:N28"/>
    <mergeCell ref="M31:N31"/>
    <mergeCell ref="V24:V26"/>
    <mergeCell ref="Q25:Q26"/>
    <mergeCell ref="S24:S26"/>
    <mergeCell ref="T24:T26"/>
    <mergeCell ref="U24:U26"/>
    <mergeCell ref="Q27:Q30"/>
    <mergeCell ref="R27:R30"/>
    <mergeCell ref="O25:O26"/>
    <mergeCell ref="A42:B42"/>
    <mergeCell ref="A41:B41"/>
    <mergeCell ref="B35:C35"/>
    <mergeCell ref="M27:N27"/>
    <mergeCell ref="B33:F33"/>
    <mergeCell ref="A39:B39"/>
    <mergeCell ref="M33:N33"/>
    <mergeCell ref="A40:B40"/>
    <mergeCell ref="B31:F31"/>
    <mergeCell ref="I39:J39"/>
    <mergeCell ref="D12:I14"/>
    <mergeCell ref="U1:X1"/>
    <mergeCell ref="U2:X2"/>
    <mergeCell ref="A5:X5"/>
    <mergeCell ref="A1:C4"/>
    <mergeCell ref="D1:T2"/>
    <mergeCell ref="D18:I20"/>
    <mergeCell ref="S11:S13"/>
    <mergeCell ref="A11:C11"/>
    <mergeCell ref="U3:W3"/>
    <mergeCell ref="U4:W4"/>
    <mergeCell ref="D3:T4"/>
    <mergeCell ref="D11:I11"/>
    <mergeCell ref="O11:R11"/>
    <mergeCell ref="T11:T13"/>
    <mergeCell ref="A12:C14"/>
    <mergeCell ref="A15:C17"/>
    <mergeCell ref="S35:T35"/>
    <mergeCell ref="A34:O34"/>
    <mergeCell ref="Q23:R23"/>
    <mergeCell ref="D21:I23"/>
    <mergeCell ref="B24:F26"/>
    <mergeCell ref="R25:R26"/>
    <mergeCell ref="O24:P24"/>
    <mergeCell ref="Q24:R24"/>
    <mergeCell ref="H25:H26"/>
    <mergeCell ref="O23:P23"/>
    <mergeCell ref="A21:C23"/>
    <mergeCell ref="M11:N13"/>
    <mergeCell ref="B32:F32"/>
    <mergeCell ref="P25:P26"/>
    <mergeCell ref="I24:I26"/>
    <mergeCell ref="J24:K26"/>
    <mergeCell ref="L24:L26"/>
    <mergeCell ref="A18:C20"/>
    <mergeCell ref="O14:X14"/>
    <mergeCell ref="D15:I17"/>
    <mergeCell ref="M32:N32"/>
    <mergeCell ref="I42:J42"/>
    <mergeCell ref="C38:F38"/>
    <mergeCell ref="C39:F39"/>
    <mergeCell ref="G38:J38"/>
    <mergeCell ref="C40:F40"/>
    <mergeCell ref="C41:F41"/>
    <mergeCell ref="C42:F42"/>
    <mergeCell ref="I29:I30"/>
    <mergeCell ref="I40:J40"/>
    <mergeCell ref="I41:J41"/>
    <mergeCell ref="J27:K27"/>
    <mergeCell ref="A24:A26"/>
    <mergeCell ref="J32:K32"/>
    <mergeCell ref="J33:K33"/>
    <mergeCell ref="J28:K28"/>
    <mergeCell ref="J31:K31"/>
    <mergeCell ref="J30:K30"/>
    <mergeCell ref="L27:L30"/>
    <mergeCell ref="J29:K29"/>
    <mergeCell ref="A27:A30"/>
    <mergeCell ref="B27:F30"/>
    <mergeCell ref="Y24:Y26"/>
    <mergeCell ref="W24:W26"/>
    <mergeCell ref="M30:N30"/>
    <mergeCell ref="M24:N26"/>
    <mergeCell ref="M29:N29"/>
    <mergeCell ref="X24:X26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2016-03-31T20:03:43Z</cp:lastPrinted>
  <dcterms:created xsi:type="dcterms:W3CDTF">2009-04-01T16:45:05Z</dcterms:created>
  <dcterms:modified xsi:type="dcterms:W3CDTF">2018-10-23T21:13:12Z</dcterms:modified>
  <cp:category/>
  <cp:version/>
  <cp:contentType/>
  <cp:contentStatus/>
</cp:coreProperties>
</file>