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<sst xmlns="http://schemas.openxmlformats.org/spreadsheetml/2006/main" count="81" uniqueCount="70">
  <si>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</si>
  <si>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</si>
  <si>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</si>
  <si>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</si>
  <si>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</si>
  <si>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</si>
  <si>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</si>
  <si>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</si>
  <si>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</si>
  <si>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</si>
  <si>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</si>
  <si>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</si>
  <si>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</si>
  <si>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</si>
  <si>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</si>
  <si>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</si>
  <si>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</si>
  <si>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</si>
  <si>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</si>
  <si>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</si>
  <si>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</si>
  <si>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</si>
  <si>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</si>
  <si>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</si>
  <si>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</si>
  <si>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</si>
  <si>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</si>
  <si>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</si>
  <si>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</si>
  <si>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</si>
  <si>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</si>
  <si>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</si>
  <si>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</si>
  <si>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</si>
  <si>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</si>
  <si>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</si>
  <si>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</si>
  <si>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</si>
  <si>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</si>
  <si>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</si>
  <si>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</si>
  <si>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</si>
  <si>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</si>
  <si>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</si>
  <si>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</si>
  <si>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</si>
  <si>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</si>
  <si>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</si>
  <si>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</si>
  <si>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</si>
  <si>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</si>
  <si>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</si>
  <si>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</si>
  <si>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</si>
  <si>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</si>
  <si>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BERTHA CRUZ FORERO</t>
  </si>
  <si>
    <t>Subdirectora Administracion de Recursos Naturales</t>
  </si>
  <si>
    <t>-</t>
  </si>
  <si>
    <t xml:space="preserve">MES EVALUADO 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</si>
  <si>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</si>
  <si>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JUNIO</t>
  </si>
  <si>
    <t>NOVIEMBRE</t>
  </si>
  <si>
    <t>Versión 0</t>
  </si>
  <si>
    <t>14</t>
  </si>
  <si>
    <r>
      <rPr>
        <b/>
        <sz val="10"/>
        <rFont val="Arial"/>
        <family val="2"/>
      </rPr>
      <t xml:space="preserve">Carpetas contractuales: </t>
    </r>
    <r>
      <rPr>
        <sz val="10"/>
        <rFont val="Arial"/>
        <family val="2"/>
      </rPr>
      <t xml:space="preserve">
-CPS 20180-094 ingeniero quimico de calidad 
-CPS 2018-012 Tecnologo quimico.
-CPS 2018-009 Conductor.
-CPS 2018-043 pasante en ingeniera civil 
-CPS 2018-026 Tegnilogo en mantenimiento electromecanico 
-CDS 2018-082 soporte tecnico de la plataforma Gestion M2P MAGRAI</t>
    </r>
  </si>
  <si>
    <t xml:space="preserve"> 14 Estaciones en operación  </t>
  </si>
  <si>
    <r>
      <rPr>
        <b/>
        <sz val="10"/>
        <rFont val="Arial"/>
        <family val="2"/>
      </rPr>
      <t xml:space="preserve">Nota: Las estaciones se encuentran funcionando, sin embargo, no cuentan con datos por FIREWALL inactivo por parte de la Corporacion. 
En ejecucion de los siguientes contratos : </t>
    </r>
    <r>
      <rPr>
        <sz val="10"/>
        <rFont val="Arial"/>
        <family val="2"/>
      </rPr>
      <t xml:space="preserve">
-CPS 20180-094 ingeniero quimico de calidad 
-CPS 2018-012 Tecnologo quimico.
-CPS 2018-009 Conductor.
-CPS 2018-043 pasante en ingeniera civil 
-CPS 2018-026 Tegnologo en mantenimiento electromecanico 
-CDS 2018-082 soporte tecnico de la plataforma Gestion M2P MAGRAI
Las 15 estaciones estan en operacion, se esta haciendo verificacion mensual a cada una de ellas con su respectivo mantenimiento preventivo, asi mismo su reporte de datos 
</t>
    </r>
  </si>
  <si>
    <t>Reportes al SIRH</t>
  </si>
  <si>
    <t>Plataforma SIRH</t>
  </si>
  <si>
    <t>MARZO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</si>
</sst>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[$-240A]dddd\,\ dd&quot; de &quot;mmmm&quot; de &quot;yyyy"/>
    <numFmt numFmtId="184" formatCode="[$-240A]h:mm:ss\ AM/PM"/>
    <numFmt numFmtId="185" formatCode="[$-240A]hh:mm:ss\ AM/PM"/>
    <numFmt numFmtId="186" formatCode="0.000"/>
    <numFmt numFmtId="187" formatCode="0.0000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(* #,##0.0_);_(* \(#,##0.0\);_(* &quot;-&quot;??_);_(@_)"/>
    <numFmt numFmtId="194" formatCode="_-* #,##0\ _€_-;\-* #,##0\ _€_-;_-* &quot;-&quot;??\ _€_-;_-@_-"/>
    <numFmt numFmtId="195" formatCode="_-* #,##0.0\ _€_-;\-* #,##0.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3" applyNumberFormat="1" applyFont="1" applyBorder="1" applyAlignment="1" applyProtection="1">
      <alignment vertical="center"/>
      <protection locked="0"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49" fontId="0" fillId="0" borderId="10" xfId="6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3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181" fontId="19" fillId="0" borderId="16" xfId="0" applyNumberFormat="1" applyFont="1" applyFill="1" applyBorder="1" applyAlignment="1" applyProtection="1">
      <alignment horizontal="left" vertical="center"/>
      <protection/>
    </xf>
    <xf numFmtId="181" fontId="19" fillId="0" borderId="17" xfId="6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9" xfId="63" applyNumberFormat="1" applyFont="1" applyFill="1" applyBorder="1" applyAlignment="1" applyProtection="1">
      <alignment horizontal="center" vertical="center"/>
      <protection/>
    </xf>
    <xf numFmtId="9" fontId="0" fillId="0" borderId="0" xfId="63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64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9" fillId="0" borderId="22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73" applyFont="1" applyBorder="1" applyAlignment="1" applyProtection="1">
      <alignment horizontal="center" vertical="center" wrapText="1"/>
      <protection locked="0"/>
    </xf>
    <xf numFmtId="9" fontId="0" fillId="0" borderId="10" xfId="63" applyNumberFormat="1" applyFont="1" applyBorder="1" applyAlignment="1" applyProtection="1">
      <alignment horizontal="center" vertical="center" wrapText="1"/>
      <protection/>
    </xf>
    <xf numFmtId="9" fontId="19" fillId="0" borderId="10" xfId="73" applyFont="1" applyBorder="1" applyAlignment="1" applyProtection="1">
      <alignment horizontal="center" vertical="center"/>
      <protection locked="0"/>
    </xf>
    <xf numFmtId="9" fontId="0" fillId="0" borderId="23" xfId="64" applyNumberFormat="1" applyFont="1" applyFill="1" applyBorder="1" applyAlignment="1" applyProtection="1">
      <alignment horizontal="center" vertical="center" wrapText="1"/>
      <protection/>
    </xf>
    <xf numFmtId="9" fontId="19" fillId="0" borderId="10" xfId="73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24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9" fontId="0" fillId="0" borderId="10" xfId="63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vertical="center"/>
      <protection locked="0"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181" fontId="34" fillId="0" borderId="25" xfId="61" applyNumberFormat="1" applyFont="1" applyFill="1" applyBorder="1" applyAlignment="1" applyProtection="1">
      <alignment horizontal="right" vertical="center" wrapText="1"/>
      <protection/>
    </xf>
    <xf numFmtId="194" fontId="34" fillId="0" borderId="25" xfId="61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vertical="top" wrapText="1"/>
      <protection/>
    </xf>
    <xf numFmtId="9" fontId="0" fillId="0" borderId="10" xfId="73" applyFont="1" applyFill="1" applyBorder="1" applyAlignment="1" applyProtection="1">
      <alignment horizontal="center" vertical="center" wrapText="1"/>
      <protection locked="0"/>
    </xf>
    <xf numFmtId="9" fontId="0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26" xfId="63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49" fontId="19" fillId="0" borderId="10" xfId="63" applyNumberFormat="1" applyFont="1" applyBorder="1" applyAlignment="1" applyProtection="1">
      <alignment horizontal="center" vertical="center" wrapText="1"/>
      <protection/>
    </xf>
    <xf numFmtId="49" fontId="19" fillId="0" borderId="10" xfId="63" applyNumberFormat="1" applyFont="1" applyBorder="1" applyAlignment="1" applyProtection="1">
      <alignment horizontal="center" vertical="center" wrapText="1"/>
      <protection locked="0"/>
    </xf>
    <xf numFmtId="3" fontId="0" fillId="0" borderId="22" xfId="0" applyNumberFormat="1" applyFont="1" applyFill="1" applyBorder="1" applyAlignment="1" applyProtection="1">
      <alignment horizontal="justify" vertical="center" wrapText="1"/>
      <protection/>
    </xf>
    <xf numFmtId="3" fontId="0" fillId="0" borderId="18" xfId="0" applyNumberFormat="1" applyFont="1" applyFill="1" applyBorder="1" applyAlignment="1" applyProtection="1">
      <alignment horizontal="justify" vertical="center" wrapText="1"/>
      <protection/>
    </xf>
    <xf numFmtId="0" fontId="21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4" fontId="21" fillId="0" borderId="22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24" xfId="0" applyFont="1" applyBorder="1" applyAlignment="1" applyProtection="1">
      <alignment horizontal="justify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8" fillId="0" borderId="22" xfId="0" applyFont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49" fontId="19" fillId="0" borderId="26" xfId="63" applyNumberFormat="1" applyFont="1" applyBorder="1" applyAlignment="1" applyProtection="1">
      <alignment horizontal="center" vertical="center" wrapText="1"/>
      <protection locked="0"/>
    </xf>
    <xf numFmtId="0" fontId="0" fillId="0" borderId="10" xfId="63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23" fillId="0" borderId="10" xfId="63" applyNumberFormat="1" applyFont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1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6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20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1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36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63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35" fillId="0" borderId="10" xfId="63" applyNumberFormat="1" applyFont="1" applyBorder="1" applyAlignment="1" applyProtection="1">
      <alignment horizontal="center" vertical="center" wrapText="1"/>
      <protection/>
    </xf>
    <xf numFmtId="1" fontId="19" fillId="0" borderId="39" xfId="63" applyNumberFormat="1" applyFont="1" applyBorder="1" applyAlignment="1" applyProtection="1">
      <alignment horizontal="right" vertical="center"/>
      <protection/>
    </xf>
    <xf numFmtId="1" fontId="19" fillId="0" borderId="40" xfId="63" applyNumberFormat="1" applyFont="1" applyBorder="1" applyAlignment="1" applyProtection="1">
      <alignment horizontal="right" vertical="center"/>
      <protection/>
    </xf>
    <xf numFmtId="49" fontId="36" fillId="0" borderId="0" xfId="63" applyNumberFormat="1" applyFont="1" applyFill="1" applyBorder="1" applyAlignment="1" applyProtection="1">
      <alignment horizontal="center" vertical="center"/>
      <protection locked="0"/>
    </xf>
    <xf numFmtId="49" fontId="0" fillId="0" borderId="22" xfId="63" applyNumberFormat="1" applyFont="1" applyBorder="1" applyAlignment="1" applyProtection="1">
      <alignment horizontal="center" vertical="center" wrapText="1"/>
      <protection locked="0"/>
    </xf>
    <xf numFmtId="49" fontId="0" fillId="0" borderId="18" xfId="63" applyNumberFormat="1" applyFont="1" applyBorder="1" applyAlignment="1" applyProtection="1">
      <alignment horizontal="center" vertical="center" wrapText="1"/>
      <protection locked="0"/>
    </xf>
    <xf numFmtId="9" fontId="0" fillId="0" borderId="22" xfId="64" applyNumberFormat="1" applyFont="1" applyFill="1" applyBorder="1" applyAlignment="1">
      <alignment horizontal="center" vertical="center" wrapText="1"/>
    </xf>
    <xf numFmtId="9" fontId="0" fillId="0" borderId="18" xfId="64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</cellXfs>
  <cellStyles count="6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_FORMATO POA" xfId="63"/>
    <cellStyle name="Millares_Libro2" xfId="64"/>
    <cellStyle name="Currency" xfId="65"/>
    <cellStyle name="Currency [0]" xfId="66"/>
    <cellStyle name="Moneda [0] 2" xfId="67"/>
    <cellStyle name="Moneda [0] 3" xfId="68"/>
    <cellStyle name="Moneda 2" xfId="69"/>
    <cellStyle name="Neutral" xfId="70"/>
    <cellStyle name="Normal 2" xfId="71"/>
    <cellStyle name="Notas" xfId="72"/>
    <cellStyle name="Percent" xfId="73"/>
    <cellStyle name="Porcentaje 2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URSONATU25\emisiones%20atmosfericas\Users\agonzalez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URSONATU25\emisiones%20atmosfericas\Users\agonzalez\Downloads\FEV-16%20Sistema%20vigilancia%20calidad%20del%20ai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URSONATU25\emisiones%20atmosfericas\Users\agonzalez\Downloads\FEV-16%20Monitoreo%20calidad%20ag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Fortalecimiento Interno</v>
          </cell>
        </row>
        <row r="8">
          <cell r="D8" t="str">
            <v>Redes de Monitoreo y Calidad Ambiental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Monitoreo Calidad del agua</v>
          </cell>
        </row>
        <row r="10">
          <cell r="D10" t="str">
            <v>440 900 07 02 05 90</v>
          </cell>
        </row>
        <row r="14">
          <cell r="B14" t="str">
            <v> Operación, mantenimiento y calibración de las estaciones de monitoreo de calidad del agua</v>
          </cell>
          <cell r="F14" t="str">
            <v>Operación de las estaciones de monitoreo de calidad del agua</v>
          </cell>
          <cell r="J14" t="str">
            <v>(Numero de estaciones en operación/Numero de estaciones totales)*100</v>
          </cell>
        </row>
        <row r="15">
          <cell r="B15" t="str">
            <v>Reporte de la información al SIAC Agua</v>
          </cell>
          <cell r="F15" t="str">
            <v>Reporte de la informacion al SIAC Agua</v>
          </cell>
          <cell r="J15" t="str">
            <v>Informacion reportada al SIAC/Informacion total generada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showGridLines="0" tabSelected="1" zoomScale="80" zoomScaleNormal="80" zoomScalePageLayoutView="0" workbookViewId="0" topLeftCell="N17">
      <selection activeCell="V28" sqref="V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105.57421875" style="1" customWidth="1"/>
    <col min="25" max="25" width="61.57421875" style="1" customWidth="1"/>
    <col min="26" max="16384" width="11.421875" style="1" customWidth="1"/>
  </cols>
  <sheetData>
    <row r="1" spans="1:24" ht="60" customHeight="1">
      <c r="A1" s="104"/>
      <c r="B1" s="104"/>
      <c r="C1" s="104"/>
      <c r="D1" s="106" t="s">
        <v>18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3" t="s">
        <v>45</v>
      </c>
      <c r="V1" s="103"/>
      <c r="W1" s="103"/>
      <c r="X1" s="103"/>
    </row>
    <row r="2" spans="1:24" ht="21.75" customHeight="1">
      <c r="A2" s="104"/>
      <c r="B2" s="104"/>
      <c r="C2" s="104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4" t="s">
        <v>19</v>
      </c>
      <c r="V2" s="104"/>
      <c r="W2" s="104"/>
      <c r="X2" s="104"/>
    </row>
    <row r="3" spans="1:24" ht="19.5" customHeight="1">
      <c r="A3" s="104"/>
      <c r="B3" s="104"/>
      <c r="C3" s="104"/>
      <c r="D3" s="106" t="s">
        <v>20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11" t="s">
        <v>22</v>
      </c>
      <c r="V3" s="112"/>
      <c r="W3" s="113"/>
      <c r="X3" s="2" t="s">
        <v>23</v>
      </c>
    </row>
    <row r="4" spans="1:24" ht="19.5" customHeight="1">
      <c r="A4" s="104"/>
      <c r="B4" s="104"/>
      <c r="C4" s="104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11" t="s">
        <v>62</v>
      </c>
      <c r="V4" s="112"/>
      <c r="W4" s="113"/>
      <c r="X4" s="3">
        <v>43003</v>
      </c>
    </row>
    <row r="5" spans="1:24" ht="31.5" customHeight="1">
      <c r="A5" s="105" t="s">
        <v>21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44" t="s">
        <v>5</v>
      </c>
      <c r="B11" s="145"/>
      <c r="C11" s="145"/>
      <c r="D11" s="114" t="str">
        <f>'[2]POA H.A.'!$D$6</f>
        <v>FORTALECIMIENTO DEL SINA PARA LA GESTIÓN AMBIENTAL</v>
      </c>
      <c r="E11" s="114"/>
      <c r="F11" s="114"/>
      <c r="G11" s="114"/>
      <c r="H11" s="114"/>
      <c r="I11" s="114"/>
      <c r="J11" s="23" t="s">
        <v>2</v>
      </c>
      <c r="K11" s="23" t="s">
        <v>3</v>
      </c>
      <c r="L11" s="49"/>
      <c r="M11" s="119" t="s">
        <v>24</v>
      </c>
      <c r="N11" s="120"/>
      <c r="O11" s="115" t="s">
        <v>58</v>
      </c>
      <c r="P11" s="115"/>
      <c r="Q11" s="115"/>
      <c r="R11" s="115"/>
      <c r="S11" s="116" t="s">
        <v>48</v>
      </c>
      <c r="T11" s="116">
        <v>2018</v>
      </c>
      <c r="U11" s="51"/>
      <c r="V11" s="51"/>
      <c r="W11" s="51"/>
      <c r="X11" s="51"/>
    </row>
    <row r="12" spans="1:24" ht="22.5" customHeight="1">
      <c r="A12" s="126" t="s">
        <v>29</v>
      </c>
      <c r="B12" s="127"/>
      <c r="C12" s="128"/>
      <c r="D12" s="135" t="str">
        <f>'[2]POA H.A.'!$D$7</f>
        <v>Fortalecimiento Interno</v>
      </c>
      <c r="E12" s="136"/>
      <c r="F12" s="136"/>
      <c r="G12" s="136"/>
      <c r="H12" s="136"/>
      <c r="I12" s="137"/>
      <c r="J12" s="24" t="s">
        <v>4</v>
      </c>
      <c r="K12" s="25">
        <v>300000000</v>
      </c>
      <c r="L12" s="26"/>
      <c r="M12" s="121"/>
      <c r="N12" s="122"/>
      <c r="O12" s="16" t="s">
        <v>69</v>
      </c>
      <c r="P12" s="16" t="s">
        <v>60</v>
      </c>
      <c r="Q12" s="16" t="s">
        <v>61</v>
      </c>
      <c r="R12" s="16" t="s">
        <v>0</v>
      </c>
      <c r="S12" s="117"/>
      <c r="T12" s="117"/>
      <c r="U12" s="8"/>
      <c r="V12" s="8"/>
      <c r="W12" s="8"/>
      <c r="X12" s="8"/>
    </row>
    <row r="13" spans="1:24" ht="23.25" customHeight="1">
      <c r="A13" s="129"/>
      <c r="B13" s="130"/>
      <c r="C13" s="131"/>
      <c r="D13" s="138"/>
      <c r="E13" s="139"/>
      <c r="F13" s="139"/>
      <c r="G13" s="139"/>
      <c r="H13" s="139"/>
      <c r="I13" s="140"/>
      <c r="J13" s="27" t="s">
        <v>6</v>
      </c>
      <c r="K13" s="29">
        <v>-227802360</v>
      </c>
      <c r="L13" s="26"/>
      <c r="M13" s="123"/>
      <c r="N13" s="124"/>
      <c r="O13" s="18" t="s">
        <v>49</v>
      </c>
      <c r="P13" s="18"/>
      <c r="Q13" s="18"/>
      <c r="R13" s="18"/>
      <c r="S13" s="118"/>
      <c r="T13" s="118"/>
      <c r="U13" s="8"/>
      <c r="V13" s="8"/>
      <c r="W13" s="8"/>
      <c r="X13" s="8"/>
    </row>
    <row r="14" spans="1:24" ht="15.75" customHeight="1" thickBot="1">
      <c r="A14" s="132"/>
      <c r="B14" s="133"/>
      <c r="C14" s="134"/>
      <c r="D14" s="141"/>
      <c r="E14" s="142"/>
      <c r="F14" s="142"/>
      <c r="G14" s="142"/>
      <c r="H14" s="142"/>
      <c r="I14" s="143"/>
      <c r="J14" s="27" t="s">
        <v>8</v>
      </c>
      <c r="K14" s="29">
        <v>227802360</v>
      </c>
      <c r="L14" s="30"/>
      <c r="M14" s="28"/>
      <c r="N14" s="31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4" ht="15.75" customHeight="1">
      <c r="A15" s="126" t="s">
        <v>50</v>
      </c>
      <c r="B15" s="127"/>
      <c r="C15" s="128"/>
      <c r="D15" s="135" t="str">
        <f>'[2]POA H.A.'!$D$8</f>
        <v>Redes de Monitoreo y Calidad Ambiental  </v>
      </c>
      <c r="E15" s="136"/>
      <c r="F15" s="136"/>
      <c r="G15" s="136"/>
      <c r="H15" s="136"/>
      <c r="I15" s="137"/>
      <c r="J15" s="27" t="s">
        <v>9</v>
      </c>
      <c r="K15" s="29" t="s">
        <v>7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29"/>
      <c r="B16" s="130"/>
      <c r="C16" s="131"/>
      <c r="D16" s="138"/>
      <c r="E16" s="139"/>
      <c r="F16" s="139"/>
      <c r="G16" s="139"/>
      <c r="H16" s="139"/>
      <c r="I16" s="140"/>
      <c r="J16" s="27" t="s">
        <v>10</v>
      </c>
      <c r="K16" s="29" t="s">
        <v>7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32"/>
      <c r="B17" s="133"/>
      <c r="C17" s="134"/>
      <c r="D17" s="141"/>
      <c r="E17" s="142"/>
      <c r="F17" s="142"/>
      <c r="G17" s="142"/>
      <c r="H17" s="142"/>
      <c r="I17" s="143"/>
      <c r="J17" s="27" t="s">
        <v>31</v>
      </c>
      <c r="K17" s="29" t="s">
        <v>7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26" t="s">
        <v>51</v>
      </c>
      <c r="B18" s="127"/>
      <c r="C18" s="128"/>
      <c r="D18" s="146" t="str">
        <f>'[3]POA H.A.'!$D$9</f>
        <v>Monitoreo Calidad del agua</v>
      </c>
      <c r="E18" s="147"/>
      <c r="F18" s="147"/>
      <c r="G18" s="147"/>
      <c r="H18" s="147"/>
      <c r="I18" s="148"/>
      <c r="J18" s="27" t="s">
        <v>32</v>
      </c>
      <c r="K18" s="29" t="s">
        <v>7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29"/>
      <c r="B19" s="130"/>
      <c r="C19" s="131"/>
      <c r="D19" s="149"/>
      <c r="E19" s="150"/>
      <c r="F19" s="150"/>
      <c r="G19" s="150"/>
      <c r="H19" s="150"/>
      <c r="I19" s="151"/>
      <c r="J19" s="27" t="s">
        <v>33</v>
      </c>
      <c r="K19" s="29" t="s">
        <v>7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32"/>
      <c r="B20" s="133"/>
      <c r="C20" s="134"/>
      <c r="D20" s="152"/>
      <c r="E20" s="153"/>
      <c r="F20" s="153"/>
      <c r="G20" s="153"/>
      <c r="H20" s="153"/>
      <c r="I20" s="154"/>
      <c r="J20" s="27" t="s">
        <v>34</v>
      </c>
      <c r="K20" s="29" t="s">
        <v>7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26" t="s">
        <v>30</v>
      </c>
      <c r="B21" s="127"/>
      <c r="C21" s="128"/>
      <c r="D21" s="146" t="str">
        <f>'[3]POA H.A.'!$D$10</f>
        <v>440 900 07 02 05 90</v>
      </c>
      <c r="E21" s="147"/>
      <c r="F21" s="147"/>
      <c r="G21" s="147"/>
      <c r="H21" s="147"/>
      <c r="I21" s="148"/>
      <c r="J21" s="27" t="s">
        <v>35</v>
      </c>
      <c r="K21" s="29" t="s">
        <v>7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29"/>
      <c r="B22" s="130"/>
      <c r="C22" s="131"/>
      <c r="D22" s="149"/>
      <c r="E22" s="150"/>
      <c r="F22" s="150"/>
      <c r="G22" s="150"/>
      <c r="H22" s="150"/>
      <c r="I22" s="151"/>
      <c r="J22" s="27" t="s">
        <v>36</v>
      </c>
      <c r="K22" s="55" t="s">
        <v>7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29"/>
      <c r="B23" s="130"/>
      <c r="C23" s="131"/>
      <c r="D23" s="149"/>
      <c r="E23" s="150"/>
      <c r="F23" s="150"/>
      <c r="G23" s="150"/>
      <c r="H23" s="150"/>
      <c r="I23" s="151"/>
      <c r="J23" s="54" t="s">
        <v>39</v>
      </c>
      <c r="K23" s="56">
        <f>SUM(K12:K22)</f>
        <v>300000000</v>
      </c>
      <c r="L23" s="71"/>
      <c r="M23" s="28"/>
      <c r="N23" s="31"/>
      <c r="O23" s="155"/>
      <c r="P23" s="155"/>
      <c r="Q23" s="165"/>
      <c r="R23" s="165"/>
      <c r="S23" s="8"/>
      <c r="T23" s="8"/>
      <c r="U23" s="8"/>
      <c r="V23" s="8"/>
      <c r="W23" s="8"/>
      <c r="X23" s="8"/>
      <c r="Y23" s="14"/>
    </row>
    <row r="24" spans="1:25" ht="30.75" customHeight="1">
      <c r="A24" s="115" t="s">
        <v>11</v>
      </c>
      <c r="B24" s="109" t="s">
        <v>43</v>
      </c>
      <c r="C24" s="109"/>
      <c r="D24" s="109"/>
      <c r="E24" s="109"/>
      <c r="F24" s="109"/>
      <c r="G24" s="46"/>
      <c r="H24" s="46"/>
      <c r="I24" s="156" t="s">
        <v>44</v>
      </c>
      <c r="J24" s="157" t="str">
        <f>CONCATENATE("METAS AÑO ",T11," POA")</f>
        <v>METAS AÑO 2018 POA</v>
      </c>
      <c r="K24" s="158"/>
      <c r="L24" s="162" t="str">
        <f>CONCATENATE("METAS AÑO ",T11," P.A.")</f>
        <v>METAS AÑO 2018 P.A.</v>
      </c>
      <c r="M24" s="109" t="s">
        <v>42</v>
      </c>
      <c r="N24" s="109"/>
      <c r="O24" s="108" t="str">
        <f>CONCATENATE("AVANCE METAS POA ",T11)</f>
        <v>AVANCE METAS POA 2018</v>
      </c>
      <c r="P24" s="108"/>
      <c r="Q24" s="108" t="str">
        <f>CONCATENATE("AVANCE METAS PA ",T11)</f>
        <v>AVANCE METAS PA 2018</v>
      </c>
      <c r="R24" s="108"/>
      <c r="S24" s="85" t="s">
        <v>26</v>
      </c>
      <c r="T24" s="83" t="s">
        <v>27</v>
      </c>
      <c r="U24" s="88" t="s">
        <v>28</v>
      </c>
      <c r="V24" s="83" t="s">
        <v>46</v>
      </c>
      <c r="W24" s="88" t="s">
        <v>47</v>
      </c>
      <c r="X24" s="89" t="s">
        <v>40</v>
      </c>
      <c r="Y24" s="81" t="s">
        <v>59</v>
      </c>
    </row>
    <row r="25" spans="1:25" ht="12.75" customHeight="1">
      <c r="A25" s="115"/>
      <c r="B25" s="109"/>
      <c r="C25" s="109"/>
      <c r="D25" s="109"/>
      <c r="E25" s="109"/>
      <c r="F25" s="109"/>
      <c r="G25" s="47"/>
      <c r="H25" s="109" t="s">
        <v>12</v>
      </c>
      <c r="I25" s="156"/>
      <c r="J25" s="159"/>
      <c r="K25" s="158"/>
      <c r="L25" s="162"/>
      <c r="M25" s="109"/>
      <c r="N25" s="109"/>
      <c r="O25" s="110" t="s">
        <v>25</v>
      </c>
      <c r="P25" s="89" t="s">
        <v>17</v>
      </c>
      <c r="Q25" s="84" t="s">
        <v>25</v>
      </c>
      <c r="R25" s="107" t="s">
        <v>17</v>
      </c>
      <c r="S25" s="86"/>
      <c r="T25" s="83"/>
      <c r="U25" s="88"/>
      <c r="V25" s="83"/>
      <c r="W25" s="88"/>
      <c r="X25" s="89"/>
      <c r="Y25" s="82"/>
    </row>
    <row r="26" spans="1:25" ht="30.75" customHeight="1">
      <c r="A26" s="115"/>
      <c r="B26" s="109"/>
      <c r="C26" s="109"/>
      <c r="D26" s="109"/>
      <c r="E26" s="109"/>
      <c r="F26" s="109"/>
      <c r="G26" s="47"/>
      <c r="H26" s="109"/>
      <c r="I26" s="156"/>
      <c r="J26" s="160"/>
      <c r="K26" s="161"/>
      <c r="L26" s="162"/>
      <c r="M26" s="109"/>
      <c r="N26" s="109"/>
      <c r="O26" s="110"/>
      <c r="P26" s="89"/>
      <c r="Q26" s="84"/>
      <c r="R26" s="107"/>
      <c r="S26" s="87"/>
      <c r="T26" s="83"/>
      <c r="U26" s="88"/>
      <c r="V26" s="83"/>
      <c r="W26" s="88"/>
      <c r="X26" s="89"/>
      <c r="Y26" s="82"/>
    </row>
    <row r="27" spans="1:25" ht="147" customHeight="1">
      <c r="A27" s="32">
        <v>1</v>
      </c>
      <c r="B27" s="99" t="str">
        <f>'[3]POA H.A.'!B14</f>
        <v> Operación, mantenimiento y calibración de las estaciones de monitoreo de calidad del agua</v>
      </c>
      <c r="C27" s="100"/>
      <c r="D27" s="100"/>
      <c r="E27" s="100"/>
      <c r="F27" s="100"/>
      <c r="G27" s="52"/>
      <c r="H27" s="33"/>
      <c r="I27" s="33" t="str">
        <f>'[3]POA H.A.'!F14</f>
        <v>Operación de las estaciones de monitoreo de calidad del agua</v>
      </c>
      <c r="J27" s="166" t="s">
        <v>65</v>
      </c>
      <c r="K27" s="167"/>
      <c r="L27" s="44">
        <v>1</v>
      </c>
      <c r="M27" s="90" t="str">
        <f>'[3]POA H.A.'!J14</f>
        <v>(Numero de estaciones en operación/Numero de estaciones totales)*100</v>
      </c>
      <c r="N27" s="91"/>
      <c r="O27" s="9" t="s">
        <v>63</v>
      </c>
      <c r="P27" s="61">
        <f>O27/14</f>
        <v>1</v>
      </c>
      <c r="Q27" s="72">
        <f>O27/14</f>
        <v>1</v>
      </c>
      <c r="R27" s="61">
        <f>Q27/L27</f>
        <v>1</v>
      </c>
      <c r="S27" s="45">
        <v>200000000</v>
      </c>
      <c r="T27" s="76">
        <v>159480136</v>
      </c>
      <c r="U27" s="62">
        <f>T27/S27</f>
        <v>0.79740068</v>
      </c>
      <c r="V27" s="77">
        <v>8307479</v>
      </c>
      <c r="W27" s="63">
        <f>V27/S27</f>
        <v>0.041537395</v>
      </c>
      <c r="X27" s="78" t="s">
        <v>66</v>
      </c>
      <c r="Y27" s="75" t="s">
        <v>64</v>
      </c>
    </row>
    <row r="28" spans="1:25" ht="62.25" customHeight="1" thickBot="1">
      <c r="A28" s="32">
        <v>2</v>
      </c>
      <c r="B28" s="99" t="str">
        <f>'[3]POA H.A.'!B15</f>
        <v>Reporte de la información al SIAC Agua</v>
      </c>
      <c r="C28" s="100"/>
      <c r="D28" s="100"/>
      <c r="E28" s="100"/>
      <c r="F28" s="100"/>
      <c r="G28" s="53"/>
      <c r="H28" s="33"/>
      <c r="I28" s="33" t="str">
        <f>'[3]POA H.A.'!F15</f>
        <v>Reporte de la informacion al SIAC Agua</v>
      </c>
      <c r="J28" s="168">
        <v>1</v>
      </c>
      <c r="K28" s="169"/>
      <c r="L28" s="44">
        <v>1</v>
      </c>
      <c r="M28" s="90" t="str">
        <f>'[3]POA H.A.'!J15</f>
        <v>Informacion reportada al SIAC/Informacion total generada</v>
      </c>
      <c r="N28" s="91"/>
      <c r="O28" s="79">
        <v>0.17</v>
      </c>
      <c r="P28" s="79">
        <f>O28/J28</f>
        <v>0.17</v>
      </c>
      <c r="Q28" s="80">
        <f>P28</f>
        <v>0.17</v>
      </c>
      <c r="R28" s="79">
        <f>Q28/L28</f>
        <v>0.17</v>
      </c>
      <c r="S28" s="45">
        <v>0</v>
      </c>
      <c r="T28" s="45"/>
      <c r="U28" s="62" t="s">
        <v>57</v>
      </c>
      <c r="V28" s="66" t="s">
        <v>57</v>
      </c>
      <c r="W28" s="63" t="s">
        <v>57</v>
      </c>
      <c r="X28" s="74" t="s">
        <v>67</v>
      </c>
      <c r="Y28" s="75" t="s">
        <v>68</v>
      </c>
    </row>
    <row r="29" spans="1:23" s="38" customFormat="1" ht="24.75" customHeight="1" thickBot="1">
      <c r="A29" s="101" t="s">
        <v>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34"/>
      <c r="Q29" s="35"/>
      <c r="R29" s="35"/>
      <c r="S29" s="36">
        <f>SUM(S27:S28)</f>
        <v>200000000</v>
      </c>
      <c r="T29" s="37">
        <f>SUM(T27:T28)</f>
        <v>159480136</v>
      </c>
      <c r="U29" s="64">
        <f>T29/S29</f>
        <v>0.79740068</v>
      </c>
      <c r="V29" s="37">
        <f>SUM(V27:V28)</f>
        <v>8307479</v>
      </c>
      <c r="W29" s="65">
        <f>V29/S29</f>
        <v>0.041537395</v>
      </c>
    </row>
    <row r="30" spans="2:21" s="38" customFormat="1" ht="30.75" customHeight="1" thickBot="1">
      <c r="B30" s="171" t="s">
        <v>38</v>
      </c>
      <c r="C30" s="172"/>
      <c r="D30" s="39">
        <v>0</v>
      </c>
      <c r="F30" s="40" t="s">
        <v>37</v>
      </c>
      <c r="G30" s="68">
        <v>42549</v>
      </c>
      <c r="H30" s="69"/>
      <c r="I30" s="67">
        <v>43080</v>
      </c>
      <c r="J30" s="70"/>
      <c r="K30" s="70"/>
      <c r="L30" s="70"/>
      <c r="M30" s="70"/>
      <c r="N30" s="70"/>
      <c r="O30" s="50"/>
      <c r="P30" s="41">
        <f>AVERAGE(P27:P28)</f>
        <v>0.585</v>
      </c>
      <c r="Q30" s="42"/>
      <c r="R30" s="41">
        <f>AVERAGE(R27:R28)</f>
        <v>0.585</v>
      </c>
      <c r="S30" s="163"/>
      <c r="T30" s="164"/>
      <c r="U30" s="43"/>
    </row>
    <row r="31" spans="20:21" ht="12.75">
      <c r="T31" s="12"/>
      <c r="U31" s="12"/>
    </row>
    <row r="32" spans="20:21" ht="12.75">
      <c r="T32" s="12"/>
      <c r="U32" s="12"/>
    </row>
    <row r="33" spans="1:24" s="14" customFormat="1" ht="21.75" customHeight="1">
      <c r="A33" s="57"/>
      <c r="B33" s="58"/>
      <c r="C33" s="102" t="s">
        <v>41</v>
      </c>
      <c r="D33" s="93"/>
      <c r="E33" s="93"/>
      <c r="F33" s="94"/>
      <c r="G33" s="170" t="s">
        <v>52</v>
      </c>
      <c r="H33" s="170"/>
      <c r="I33" s="170"/>
      <c r="J33" s="17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29.25" customHeight="1">
      <c r="A34" s="92" t="s">
        <v>14</v>
      </c>
      <c r="B34" s="92"/>
      <c r="C34" s="98" t="s">
        <v>55</v>
      </c>
      <c r="D34" s="96"/>
      <c r="E34" s="96"/>
      <c r="F34" s="97"/>
      <c r="G34" s="59" t="s">
        <v>53</v>
      </c>
      <c r="H34" s="59"/>
      <c r="I34" s="98" t="str">
        <f>'[1]POA H.A.'!G24</f>
        <v>LUZ DEYANIRA GONZALEZ CASTILLO</v>
      </c>
      <c r="J34" s="9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9.25" customHeight="1">
      <c r="A35" s="93" t="s">
        <v>15</v>
      </c>
      <c r="B35" s="94"/>
      <c r="C35" s="98" t="s">
        <v>56</v>
      </c>
      <c r="D35" s="96"/>
      <c r="E35" s="96"/>
      <c r="F35" s="97"/>
      <c r="G35" s="59" t="s">
        <v>54</v>
      </c>
      <c r="H35" s="59"/>
      <c r="I35" s="98" t="str">
        <f>'[1]POA H.A.'!G25</f>
        <v>Subdirectora de Planeación y Sistemas de Información</v>
      </c>
      <c r="J35" s="97"/>
      <c r="K35" s="13"/>
      <c r="L35" s="13"/>
      <c r="M35" s="13"/>
      <c r="N35" s="13"/>
      <c r="O35" s="13">
        <f>100/12</f>
        <v>8.333333333333334</v>
      </c>
      <c r="P35" s="13">
        <f>O35*2</f>
        <v>16.666666666666668</v>
      </c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92" t="s">
        <v>13</v>
      </c>
      <c r="B36" s="92"/>
      <c r="C36" s="102"/>
      <c r="D36" s="93"/>
      <c r="E36" s="93"/>
      <c r="F36" s="94"/>
      <c r="G36" s="59"/>
      <c r="H36" s="59"/>
      <c r="I36" s="98"/>
      <c r="J36" s="9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29.25" customHeight="1">
      <c r="A37" s="92" t="s">
        <v>16</v>
      </c>
      <c r="B37" s="92"/>
      <c r="C37" s="95">
        <v>43200</v>
      </c>
      <c r="D37" s="96"/>
      <c r="E37" s="96"/>
      <c r="F37" s="97"/>
      <c r="G37" s="60">
        <v>42550</v>
      </c>
      <c r="H37" s="59"/>
      <c r="I37" s="95">
        <f>C37</f>
        <v>43200</v>
      </c>
      <c r="J37" s="97"/>
      <c r="K37" s="13"/>
      <c r="L37" s="13"/>
      <c r="M37" s="13"/>
      <c r="N37" s="13"/>
      <c r="O37" s="73"/>
      <c r="P37" s="13"/>
      <c r="Q37" s="13"/>
      <c r="R37" s="13"/>
      <c r="S37" s="13"/>
      <c r="T37" s="13"/>
      <c r="U37" s="13"/>
      <c r="V37" s="13"/>
      <c r="W37" s="13"/>
      <c r="X37" s="13"/>
    </row>
    <row r="38" ht="12.75">
      <c r="N38" s="1">
        <f>N37*5</f>
        <v>0</v>
      </c>
    </row>
    <row r="50" ht="12.75">
      <c r="M50" s="48"/>
    </row>
  </sheetData>
  <sheetProtection/>
  <mergeCells count="68">
    <mergeCell ref="C34:F34"/>
    <mergeCell ref="G33:J33"/>
    <mergeCell ref="C35:F35"/>
    <mergeCell ref="B28:F28"/>
    <mergeCell ref="A37:B37"/>
    <mergeCell ref="A36:B36"/>
    <mergeCell ref="B30:C30"/>
    <mergeCell ref="S30:T30"/>
    <mergeCell ref="C36:F36"/>
    <mergeCell ref="I36:J36"/>
    <mergeCell ref="Q23:R23"/>
    <mergeCell ref="D21:I23"/>
    <mergeCell ref="B24:F26"/>
    <mergeCell ref="J27:K27"/>
    <mergeCell ref="J28:K28"/>
    <mergeCell ref="M28:N28"/>
    <mergeCell ref="M24:N26"/>
    <mergeCell ref="P25:P26"/>
    <mergeCell ref="D15:I17"/>
    <mergeCell ref="D18:I20"/>
    <mergeCell ref="O23:P23"/>
    <mergeCell ref="A21:C23"/>
    <mergeCell ref="A18:C20"/>
    <mergeCell ref="I24:I26"/>
    <mergeCell ref="J24:K26"/>
    <mergeCell ref="L24:L26"/>
    <mergeCell ref="A24:A26"/>
    <mergeCell ref="O14:X14"/>
    <mergeCell ref="A15:C17"/>
    <mergeCell ref="A12:C14"/>
    <mergeCell ref="D12:I14"/>
    <mergeCell ref="S11:S13"/>
    <mergeCell ref="A11:C11"/>
    <mergeCell ref="U3:W3"/>
    <mergeCell ref="U4:W4"/>
    <mergeCell ref="D3:T4"/>
    <mergeCell ref="D11:I11"/>
    <mergeCell ref="O11:R11"/>
    <mergeCell ref="T11:T13"/>
    <mergeCell ref="M11:N13"/>
    <mergeCell ref="U1:X1"/>
    <mergeCell ref="U2:X2"/>
    <mergeCell ref="A5:X5"/>
    <mergeCell ref="A1:C4"/>
    <mergeCell ref="D1:T2"/>
    <mergeCell ref="R25:R26"/>
    <mergeCell ref="O24:P24"/>
    <mergeCell ref="Q24:R24"/>
    <mergeCell ref="H25:H26"/>
    <mergeCell ref="O25:O26"/>
    <mergeCell ref="M27:N27"/>
    <mergeCell ref="A34:B34"/>
    <mergeCell ref="A35:B35"/>
    <mergeCell ref="C37:F37"/>
    <mergeCell ref="I34:J34"/>
    <mergeCell ref="I35:J35"/>
    <mergeCell ref="B27:F27"/>
    <mergeCell ref="A29:O29"/>
    <mergeCell ref="I37:J37"/>
    <mergeCell ref="C33:F33"/>
    <mergeCell ref="Y24:Y26"/>
    <mergeCell ref="V24:V26"/>
    <mergeCell ref="Q25:Q26"/>
    <mergeCell ref="S24:S26"/>
    <mergeCell ref="T24:T26"/>
    <mergeCell ref="U24:U26"/>
    <mergeCell ref="X24:X26"/>
    <mergeCell ref="W24:W26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2017-08-08T16:48:20Z</cp:lastPrinted>
  <dcterms:created xsi:type="dcterms:W3CDTF">2009-04-01T16:45:05Z</dcterms:created>
  <dcterms:modified xsi:type="dcterms:W3CDTF">2018-04-26T21:10:23Z</dcterms:modified>
  <cp:category/>
  <cp:version/>
  <cp:contentType/>
  <cp:contentStatus/>
</cp:coreProperties>
</file>