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POA H.A." sheetId="1" r:id="rId1"/>
    <sheet name="POA H.B." sheetId="2" r:id="rId2"/>
    <sheet name="POA H.C.  " sheetId="3" r:id="rId3"/>
    <sheet name="POA H.D. " sheetId="4" r:id="rId4"/>
  </sheets>
  <externalReferences>
    <externalReference r:id="rId7"/>
    <externalReference r:id="rId8"/>
  </externalReferences>
  <definedNames>
    <definedName name="_xlnm.Print_Area" localSheetId="0">'POA H.A.'!$A$1:$O$29</definedName>
    <definedName name="FUENTES">'[1]POA H.A.'!$U$13:$U$23</definedName>
    <definedName name="_xlnm.Print_Titles" localSheetId="1">'POA H.B.'!$1:$8</definedName>
    <definedName name="_xlnm.Print_Titles" localSheetId="2">'POA H.C.  '!$1:$7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b/>
            <sz val="9"/>
            <rFont val="Tahoma"/>
            <family val="2"/>
          </rPr>
          <t>Insertar filas necesarias y asociar actividades POA con metas PA</t>
        </r>
        <r>
          <rPr>
            <sz val="9"/>
            <rFont val="Tahoma"/>
            <family val="2"/>
          </rPr>
          <t xml:space="preserve">
Tener en cuenta fuentes de financiación</t>
        </r>
      </text>
    </comment>
  </commentList>
</comments>
</file>

<file path=xl/comments2.xml><?xml version="1.0" encoding="utf-8"?>
<comments xmlns="http://schemas.openxmlformats.org/spreadsheetml/2006/main">
  <authors>
    <author>Celia Vel?squez</author>
  </authors>
  <commentList>
    <comment ref="A76" authorId="0">
      <text>
        <r>
          <rPr>
            <sz val="9"/>
            <rFont val="Tahoma"/>
            <family val="2"/>
          </rPr>
          <t xml:space="preserve">
Este valor es indicativo corresponde al rubro general de Gastos Operativos de inversion</t>
        </r>
      </text>
    </comment>
  </commentList>
</comments>
</file>

<file path=xl/sharedStrings.xml><?xml version="1.0" encoding="utf-8"?>
<sst xmlns="http://schemas.openxmlformats.org/spreadsheetml/2006/main" count="397" uniqueCount="212">
  <si>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</si>
  <si>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</si>
  <si>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</si>
  <si>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</si>
  <si>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</si>
  <si>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</si>
  <si>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</si>
  <si>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</si>
  <si>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</si>
  <si>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</si>
  <si>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</si>
  <si>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</si>
  <si>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</si>
  <si>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</si>
  <si>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</si>
  <si>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</si>
  <si>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</si>
  <si>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</si>
  <si>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</si>
  <si>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</si>
  <si>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</si>
  <si>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</si>
  <si>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</si>
  <si>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</si>
  <si>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</si>
  <si>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</si>
  <si>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</si>
  <si>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</si>
  <si>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</si>
  <si>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</si>
  <si>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</si>
  <si>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</si>
  <si>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</si>
  <si>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</si>
  <si>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</si>
  <si>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</si>
  <si>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</si>
  <si>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</si>
  <si>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</si>
  <si>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</si>
  <si>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</si>
  <si>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</si>
  <si>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</si>
  <si>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</si>
  <si>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</si>
  <si>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</si>
  <si>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</si>
  <si>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</si>
  <si>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</si>
  <si>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</si>
  <si>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</si>
  <si>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</si>
  <si>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</si>
  <si>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</si>
  <si>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</si>
  <si>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</si>
  <si>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</si>
  <si>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</si>
  <si>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</si>
  <si>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</si>
  <si>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</si>
  <si>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</si>
  <si>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</si>
  <si>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</si>
  <si>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</si>
  <si>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</si>
  <si>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</si>
  <si>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</si>
  <si>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</si>
  <si>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</si>
  <si>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</si>
  <si>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</si>
  <si>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</si>
  <si>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</si>
  <si>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</si>
  <si>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</si>
  <si>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</si>
  <si>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</si>
  <si>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</si>
  <si>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</si>
  <si>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</si>
  <si>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</si>
  <si>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</si>
  <si>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</si>
  <si>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</si>
  <si>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</si>
  <si>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</si>
  <si>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</si>
  <si>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</si>
  <si>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</si>
  <si>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</si>
  <si>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</si>
  <si>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</si>
  <si>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</si>
  <si>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</si>
  <si>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</si>
  <si>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</si>
  <si>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</si>
  <si>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</si>
  <si>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</si>
  <si>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</si>
  <si>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</si>
  <si>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</si>
  <si>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</si>
  <si>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</si>
  <si>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</si>
  <si>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</si>
  <si>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</si>
  <si>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</si>
  <si>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 PA</t>
  </si>
  <si>
    <t>ACTIVIDADES POA</t>
  </si>
  <si>
    <t>SUBTOTAL</t>
  </si>
  <si>
    <t>TOTAL $ =</t>
  </si>
  <si>
    <t>PROYECTO</t>
  </si>
  <si>
    <t>TOTAL COSTOS PROYECTOS</t>
  </si>
  <si>
    <t>GESTIÓN AMBIENTAL DEL TERRITORIO</t>
  </si>
  <si>
    <t xml:space="preserve">Planeación y ordenamiento del territorio. </t>
  </si>
  <si>
    <t>Instrumentos de planeación ambiental</t>
  </si>
  <si>
    <t>Generar y desarrollar los lineamientos de planificación regional teniendo en cuenta la estructura ambiental y su relación directa con el desarrollo socio-económico y cultural que se da en las sub-regiones.</t>
  </si>
  <si>
    <t>Formulación y/o Ajuste a POMCAS en la jurisdicción</t>
  </si>
  <si>
    <t>Formulación del POMCA Directos al Magdalena</t>
  </si>
  <si>
    <t>Ajuste al POMCA Cuenca Alta del Río Chicamocha</t>
  </si>
  <si>
    <t>Porcentaje de avance en la formulación del POMCA Directos al Magdalena</t>
  </si>
  <si>
    <t>Porcentaje de avance en el ajuste al POMCA Cuenca Alta del Río Chicamocha</t>
  </si>
  <si>
    <t>Porcentaje de avance en el ajuste al POMCA Cuenca Media y Baja del Río Suarez</t>
  </si>
  <si>
    <t>Porcentaje</t>
  </si>
  <si>
    <t>METAS AÑO 2016</t>
  </si>
  <si>
    <t>METAS AÑO 2017</t>
  </si>
  <si>
    <t>METAS AÑO 2018</t>
  </si>
  <si>
    <t>METAS AÑO  2019</t>
  </si>
  <si>
    <t>Ajuste del POMCA Cuenca Media y Baja del Río Suárez</t>
  </si>
  <si>
    <t>Formulación de planes de manejo de áreas protegidas</t>
  </si>
  <si>
    <t>Actualización, Formulación y adopción de planes de manejo para las áreas protegidas de la Corporación</t>
  </si>
  <si>
    <t>Apoyo a las acciones del Plan de Manejo Páramo de Rabanal - Unión Europea</t>
  </si>
  <si>
    <t>Porcentaje de las áreas protegidas competencia de la entidad con plan de manejo formulado y adoptado.</t>
  </si>
  <si>
    <t>Porcentaje de compromisos cumplidos con la Unión Europea</t>
  </si>
  <si>
    <t>Formulación de planes de manejo de ecosistemas estratégicos</t>
  </si>
  <si>
    <t>Formular plan de manejo de ecosistemas estratégicos de la Ciénega de Palagua</t>
  </si>
  <si>
    <t>Número de ecosistemas estratégicos con Plan de Manejo formulado</t>
  </si>
  <si>
    <t>Número</t>
  </si>
  <si>
    <t xml:space="preserve">Plan General de Ordenamiento forestal PGOF </t>
  </si>
  <si>
    <t>Elaborar el Inventario forestal de la jurisdicción</t>
  </si>
  <si>
    <t>Porcentaje de avance en el Inventario forestal en la jurisdicción</t>
  </si>
  <si>
    <t>Instrumentos de Planificación Corporativos</t>
  </si>
  <si>
    <t>Elaborar los instrumentos corporativos de planificación</t>
  </si>
  <si>
    <t>Número de planes de acción elaborados</t>
  </si>
  <si>
    <t>Asistencia Técnico - jurídica y Seguimiento en Ordenamiento Territorial, a los municipios de la jurisdicción</t>
  </si>
  <si>
    <t>Asesorar o asistir a los municipios en la incorporación de los determinantes ambientales para la revisión y ajuste de los POT adoptados</t>
  </si>
  <si>
    <t>Porcentaje de municipios priorizados asesorados o asistidos en la incorporación de los determinantes ambientales para la revisión y ajuste de los POT adoptados, y hacer seguimiento a los asuntos concertados</t>
  </si>
  <si>
    <t>Porcentaje de solicitudes de trámite de concertación de asuntos ambientales atendidas</t>
  </si>
  <si>
    <t>Atender las solicitudes de trámite de concertación de asuntos ambientales en los proyectos de revisión a los POT, presentadas por los municipios de la jurisdicción</t>
  </si>
  <si>
    <t>COSTOS  AÑO 2016</t>
  </si>
  <si>
    <t>COSTOS   AÑO 2017</t>
  </si>
  <si>
    <t>COSTOS   AÑO 2018</t>
  </si>
  <si>
    <t>COSTOS   AÑO  2019</t>
  </si>
  <si>
    <t>PGN</t>
  </si>
  <si>
    <t>TRC</t>
  </si>
  <si>
    <t>TUAS</t>
  </si>
  <si>
    <t>TERMICA</t>
  </si>
  <si>
    <t>HIDROSOGAMOSO</t>
  </si>
  <si>
    <t>GARAGOA</t>
  </si>
  <si>
    <t>EXCEDENTES FINANCIEROS</t>
  </si>
  <si>
    <t>CARTERA TUAS</t>
  </si>
  <si>
    <t>CARTERA TRC</t>
  </si>
  <si>
    <t>ARGOS</t>
  </si>
  <si>
    <t>SOBRETASA</t>
  </si>
  <si>
    <t>LUZ DEYANIRA GONZALEZ CASTILLO</t>
  </si>
  <si>
    <t>Profesional Especializado</t>
  </si>
  <si>
    <t>Subdirectora de Planeación y Sistema de Información</t>
  </si>
  <si>
    <t>LUZ AMELIA PACHECO ESTUPIÑÁN</t>
  </si>
  <si>
    <t>Apoyo a la formulación y/o ajuste a los POMCAS priorizado</t>
  </si>
  <si>
    <t>Porcentaje de formulación y/o ajuste a los POMCA´s priorizados</t>
  </si>
  <si>
    <t>Número de planes de Gestion Ambiental Regional formulados</t>
  </si>
  <si>
    <t>Versión 0</t>
  </si>
  <si>
    <t>METAS AÑO (2019)</t>
  </si>
  <si>
    <t xml:space="preserve">Formulacion Plan Operativo, </t>
  </si>
  <si>
    <r>
      <t xml:space="preserve">B. - PROGRAMACION PLAN DE NECESIDADES  AÑO </t>
    </r>
    <r>
      <rPr>
        <b/>
        <sz val="14"/>
        <color indexed="63"/>
        <rFont val="Arial"/>
        <family val="2"/>
      </rPr>
      <t>2019</t>
    </r>
  </si>
  <si>
    <t>C. - PROGRAMACION BIENES Y SERVICIOS  ALMACÉN AÑO  2019</t>
  </si>
  <si>
    <t>VALOR UNITARIO Incluido IVA $ 
2019</t>
  </si>
  <si>
    <t xml:space="preserve">Soporte técnico para apoyar  la formulación y/o ajuste de los POMCA´s de la jurisdicción </t>
  </si>
  <si>
    <t xml:space="preserve">Porcentaje de Pomca´s con apoyo técnico recibido </t>
  </si>
  <si>
    <t>Transporte de personal</t>
  </si>
  <si>
    <t>Asistir a los municipios en la incorporación de los determinantes ambientales para la revisión y ajuste de los POT adoptados</t>
  </si>
  <si>
    <t>Seguimiento a los asuntos ambientales de los POT de losmunicipios priorizados con Revisión y Ajuste</t>
  </si>
  <si>
    <t>Seguimiento de licencias de parcelación otorgadas por los municipios en suelo rural y rural suburbano</t>
  </si>
  <si>
    <t>Atender las solicitudes de asistencia técnica realizadas por parte de los municipios de la juridicción en temas y procesos de ordenamiento territorial</t>
  </si>
  <si>
    <t>Municipios priorizados de la jurisdicción de CORPOBOYACÁ</t>
  </si>
  <si>
    <t>Jurisdicción de CORPOBOYACÁ</t>
  </si>
  <si>
    <t>No de municipios asesorados/No de municipios programados</t>
  </si>
  <si>
    <t>No de municipios con seguimiento/No. De municipios programados</t>
  </si>
  <si>
    <t>Porcentaje de licencias de parcelación otorgadas por los municipios en suelo rural y rural suburbano con seguimiento</t>
  </si>
  <si>
    <t>(No.  de solicitudes atendidas/No de solicitudes recibidas)*100</t>
  </si>
  <si>
    <t>110030006</t>
  </si>
  <si>
    <t>Toner HP 806 Negro Laser JET CF325X M8308063</t>
  </si>
  <si>
    <t>Unidad</t>
  </si>
  <si>
    <t>110020001</t>
  </si>
  <si>
    <t>Papel bond, de 75 g/m2, tamaño carta, por resma de 500 hojas.</t>
  </si>
  <si>
    <t>110020002</t>
  </si>
  <si>
    <t>Papel bond, de 75 g/m2, tamaño oficio, por resma de 500 hojas.</t>
  </si>
  <si>
    <t>Disco Compacto CDS no reutilizables</t>
  </si>
  <si>
    <t>110030054</t>
  </si>
  <si>
    <t>DVDs de 4.7 GB</t>
  </si>
  <si>
    <t>110010121</t>
  </si>
  <si>
    <t>Marcador para CDS</t>
  </si>
  <si>
    <t>110010152</t>
  </si>
  <si>
    <t>Caja para archivo semiactivo REFX200 0.35X0.30X0.30 con logo  una tinta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</si>
  <si>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terracota</t>
  </si>
  <si>
    <t>Planillero en acrilico transparente, tamaño oficio (21,59 cm x 35,56 cm), sistema de sujecion con gancho metalico y sin repisa.</t>
  </si>
  <si>
    <t>1</t>
  </si>
  <si>
    <t>Fundas para CD con cuatro taladros paquete por 100</t>
  </si>
  <si>
    <t>TOTAL PROGRAMADO</t>
  </si>
  <si>
    <t>20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</si>
</sst>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"/>
    <numFmt numFmtId="200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0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vertical="center"/>
    </xf>
    <xf numFmtId="189" fontId="0" fillId="0" borderId="10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51" applyNumberFormat="1" applyFont="1" applyAlignment="1">
      <alignment horizontal="center" vertical="center"/>
    </xf>
    <xf numFmtId="189" fontId="0" fillId="0" borderId="0" xfId="5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0" applyNumberFormat="1" applyAlignment="1">
      <alignment vertical="center"/>
    </xf>
    <xf numFmtId="188" fontId="0" fillId="0" borderId="0" xfId="5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49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49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2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1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24" borderId="12" xfId="0" applyFont="1" applyFill="1" applyBorder="1" applyAlignment="1">
      <alignment vertical="center"/>
    </xf>
    <xf numFmtId="0" fontId="44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1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1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1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89" fontId="20" fillId="24" borderId="16" xfId="51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1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1" applyNumberFormat="1" applyFont="1" applyFill="1" applyBorder="1" applyAlignment="1">
      <alignment horizontal="center" vertical="center"/>
    </xf>
    <xf numFmtId="189" fontId="0" fillId="24" borderId="11" xfId="51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1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1" applyNumberFormat="1" applyFont="1" applyFill="1" applyBorder="1" applyAlignment="1">
      <alignment horizontal="center" vertical="center"/>
    </xf>
    <xf numFmtId="189" fontId="0" fillId="24" borderId="17" xfId="51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1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1" applyNumberFormat="1" applyFont="1" applyFill="1" applyAlignment="1">
      <alignment horizontal="center" vertical="center"/>
    </xf>
    <xf numFmtId="189" fontId="0" fillId="24" borderId="0" xfId="51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9" fontId="20" fillId="0" borderId="10" xfId="52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1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51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19" fillId="0" borderId="29" xfId="51" applyNumberFormat="1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9" fontId="0" fillId="0" borderId="10" xfId="63" applyFont="1" applyBorder="1" applyAlignment="1">
      <alignment horizontal="center" vertical="center" wrapText="1"/>
    </xf>
    <xf numFmtId="9" fontId="27" fillId="4" borderId="10" xfId="63" applyFont="1" applyFill="1" applyBorder="1" applyAlignment="1">
      <alignment vertical="center"/>
    </xf>
    <xf numFmtId="9" fontId="32" fillId="24" borderId="10" xfId="63" applyFont="1" applyFill="1" applyBorder="1" applyAlignment="1" applyProtection="1">
      <alignment horizontal="center" vertical="center" wrapText="1"/>
      <protection locked="0"/>
    </xf>
    <xf numFmtId="9" fontId="45" fillId="24" borderId="10" xfId="63" applyFont="1" applyFill="1" applyBorder="1" applyAlignment="1" applyProtection="1">
      <alignment horizontal="center" vertical="center" wrapText="1"/>
      <protection locked="0"/>
    </xf>
    <xf numFmtId="1" fontId="33" fillId="24" borderId="10" xfId="63" applyNumberFormat="1" applyFont="1" applyFill="1" applyBorder="1" applyAlignment="1" applyProtection="1">
      <alignment horizontal="center" vertical="center" wrapText="1"/>
      <protection locked="0"/>
    </xf>
    <xf numFmtId="3" fontId="0" fillId="0" borderId="35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58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66" fontId="22" fillId="0" borderId="10" xfId="56" applyNumberFormat="1" applyFont="1" applyBorder="1" applyAlignment="1">
      <alignment horizontal="center" vertical="center" wrapText="1"/>
    </xf>
    <xf numFmtId="0" fontId="0" fillId="24" borderId="10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192" fontId="32" fillId="24" borderId="10" xfId="55" applyNumberFormat="1" applyFont="1" applyFill="1" applyBorder="1" applyAlignment="1" applyProtection="1">
      <alignment horizontal="center" vertical="center" wrapText="1"/>
      <protection/>
    </xf>
    <xf numFmtId="10" fontId="45" fillId="24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9" fontId="0" fillId="0" borderId="10" xfId="63" applyFont="1" applyFill="1" applyBorder="1" applyAlignment="1">
      <alignment horizontal="center" vertical="center" wrapText="1"/>
    </xf>
    <xf numFmtId="192" fontId="46" fillId="24" borderId="10" xfId="55" applyNumberFormat="1" applyFont="1" applyFill="1" applyBorder="1" applyAlignment="1" applyProtection="1">
      <alignment horizontal="center" vertical="center"/>
      <protection/>
    </xf>
    <xf numFmtId="9" fontId="33" fillId="24" borderId="10" xfId="63" applyFont="1" applyFill="1" applyBorder="1" applyAlignment="1" applyProtection="1">
      <alignment horizontal="center" vertical="center" wrapText="1"/>
      <protection locked="0"/>
    </xf>
    <xf numFmtId="9" fontId="0" fillId="24" borderId="10" xfId="63" applyFont="1" applyFill="1" applyBorder="1" applyAlignment="1">
      <alignment horizontal="center" vertical="center" wrapText="1"/>
    </xf>
    <xf numFmtId="192" fontId="32" fillId="24" borderId="10" xfId="55" applyNumberFormat="1" applyFont="1" applyFill="1" applyBorder="1" applyAlignment="1" applyProtection="1">
      <alignment horizontal="center" vertical="center"/>
      <protection/>
    </xf>
    <xf numFmtId="192" fontId="47" fillId="24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47" fillId="0" borderId="10" xfId="63" applyFont="1" applyFill="1" applyBorder="1" applyAlignment="1" applyProtection="1">
      <alignment horizontal="center" vertical="center" wrapText="1"/>
      <protection locked="0"/>
    </xf>
    <xf numFmtId="10" fontId="0" fillId="0" borderId="10" xfId="63" applyNumberFormat="1" applyFont="1" applyFill="1" applyBorder="1" applyAlignment="1">
      <alignment horizontal="center" vertical="center" wrapText="1"/>
    </xf>
    <xf numFmtId="192" fontId="46" fillId="0" borderId="10" xfId="55" applyNumberFormat="1" applyFont="1" applyFill="1" applyBorder="1" applyAlignment="1" applyProtection="1">
      <alignment horizontal="center" vertical="center"/>
      <protection/>
    </xf>
    <xf numFmtId="9" fontId="47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45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1" fontId="0" fillId="0" borderId="10" xfId="63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45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justify" vertical="center" wrapText="1"/>
    </xf>
    <xf numFmtId="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9" fontId="0" fillId="25" borderId="10" xfId="63" applyFont="1" applyFill="1" applyBorder="1" applyAlignment="1">
      <alignment horizontal="center" vertical="center" wrapText="1"/>
    </xf>
    <xf numFmtId="192" fontId="32" fillId="25" borderId="10" xfId="55" applyNumberFormat="1" applyFont="1" applyFill="1" applyBorder="1" applyAlignment="1" applyProtection="1">
      <alignment horizontal="center" vertical="center" wrapText="1"/>
      <protection/>
    </xf>
    <xf numFmtId="192" fontId="46" fillId="25" borderId="10" xfId="55" applyNumberFormat="1" applyFont="1" applyFill="1" applyBorder="1" applyAlignment="1" applyProtection="1">
      <alignment horizontal="center" vertical="center"/>
      <protection/>
    </xf>
    <xf numFmtId="9" fontId="33" fillId="25" borderId="10" xfId="63" applyFont="1" applyFill="1" applyBorder="1" applyAlignment="1" applyProtection="1">
      <alignment horizontal="center" vertical="center" wrapText="1"/>
      <protection locked="0"/>
    </xf>
    <xf numFmtId="192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188" fontId="28" fillId="0" borderId="0" xfId="49" applyNumberFormat="1" applyFont="1" applyFill="1" applyAlignment="1">
      <alignment vertical="center"/>
    </xf>
    <xf numFmtId="188" fontId="22" fillId="0" borderId="0" xfId="0" applyNumberFormat="1" applyFont="1" applyFill="1" applyAlignment="1">
      <alignment vertical="center"/>
    </xf>
    <xf numFmtId="14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22" fillId="0" borderId="0" xfId="60" applyFont="1" applyFill="1" applyAlignment="1">
      <alignment horizontal="center" vertical="center"/>
      <protection/>
    </xf>
    <xf numFmtId="199" fontId="0" fillId="0" borderId="27" xfId="60" applyNumberFormat="1" applyFont="1" applyFill="1" applyBorder="1" applyAlignment="1">
      <alignment horizontal="center" vertical="center" wrapText="1"/>
      <protection/>
    </xf>
    <xf numFmtId="166" fontId="22" fillId="0" borderId="27" xfId="56" applyNumberFormat="1" applyFont="1" applyBorder="1" applyAlignment="1">
      <alignment horizontal="center" vertical="center" wrapText="1"/>
    </xf>
    <xf numFmtId="4" fontId="0" fillId="0" borderId="27" xfId="60" applyNumberForma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/>
      <protection/>
    </xf>
    <xf numFmtId="199" fontId="0" fillId="0" borderId="10" xfId="60" applyNumberFormat="1" applyFont="1" applyFill="1" applyBorder="1" applyAlignment="1">
      <alignment horizontal="center" vertical="center" wrapText="1"/>
      <protection/>
    </xf>
    <xf numFmtId="199" fontId="22" fillId="0" borderId="10" xfId="60" applyNumberFormat="1" applyFont="1" applyFill="1" applyBorder="1" applyAlignment="1">
      <alignment horizontal="center" vertical="center" wrapText="1"/>
      <protection/>
    </xf>
    <xf numFmtId="0" fontId="22" fillId="24" borderId="10" xfId="60" applyNumberFormat="1" applyFont="1" applyFill="1" applyBorder="1" applyAlignment="1">
      <alignment horizontal="center" vertical="center" wrapText="1"/>
      <protection/>
    </xf>
    <xf numFmtId="49" fontId="22" fillId="24" borderId="10" xfId="60" applyNumberFormat="1" applyFont="1" applyFill="1" applyBorder="1" applyAlignment="1">
      <alignment horizontal="center" vertical="center" wrapText="1"/>
      <protection/>
    </xf>
    <xf numFmtId="49" fontId="22" fillId="0" borderId="37" xfId="0" applyNumberFormat="1" applyFont="1" applyFill="1" applyBorder="1" applyAlignment="1">
      <alignment horizontal="center" vertical="center" wrapText="1"/>
    </xf>
    <xf numFmtId="166" fontId="22" fillId="24" borderId="10" xfId="56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>
      <alignment horizontal="center" vertical="center" wrapText="1"/>
      <protection/>
    </xf>
    <xf numFmtId="200" fontId="27" fillId="0" borderId="10" xfId="49" applyNumberFormat="1" applyFont="1" applyFill="1" applyBorder="1" applyAlignment="1">
      <alignment horizontal="right" vertical="center"/>
    </xf>
    <xf numFmtId="200" fontId="22" fillId="0" borderId="0" xfId="0" applyNumberFormat="1" applyFont="1" applyFill="1" applyAlignment="1">
      <alignment vertical="center"/>
    </xf>
    <xf numFmtId="0" fontId="28" fillId="0" borderId="10" xfId="0" applyFont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19" fillId="0" borderId="11" xfId="51" applyNumberFormat="1" applyFont="1" applyFill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49" fontId="19" fillId="0" borderId="0" xfId="51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9" fontId="0" fillId="24" borderId="27" xfId="63" applyFont="1" applyFill="1" applyBorder="1" applyAlignment="1">
      <alignment horizontal="center" vertical="center"/>
    </xf>
    <xf numFmtId="9" fontId="0" fillId="24" borderId="42" xfId="63" applyFont="1" applyFill="1" applyBorder="1" applyAlignment="1">
      <alignment horizontal="center" vertical="center"/>
    </xf>
    <xf numFmtId="9" fontId="0" fillId="24" borderId="37" xfId="63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14" fontId="2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24" borderId="19" xfId="0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1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189" fontId="21" fillId="24" borderId="47" xfId="51" applyNumberFormat="1" applyFont="1" applyFill="1" applyBorder="1" applyAlignment="1">
      <alignment horizontal="center" vertical="center" wrapText="1"/>
    </xf>
    <xf numFmtId="189" fontId="21" fillId="24" borderId="37" xfId="51" applyNumberFormat="1" applyFont="1" applyFill="1" applyBorder="1" applyAlignment="1">
      <alignment horizontal="center" vertical="center" wrapText="1"/>
    </xf>
    <xf numFmtId="189" fontId="21" fillId="24" borderId="10" xfId="51" applyNumberFormat="1" applyFont="1" applyFill="1" applyBorder="1" applyAlignment="1">
      <alignment horizontal="center" vertical="center" wrapText="1"/>
    </xf>
    <xf numFmtId="0" fontId="27" fillId="24" borderId="48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189" fontId="20" fillId="24" borderId="27" xfId="51" applyNumberFormat="1" applyFont="1" applyFill="1" applyBorder="1" applyAlignment="1">
      <alignment horizontal="center" vertical="center"/>
    </xf>
    <xf numFmtId="189" fontId="20" fillId="24" borderId="37" xfId="51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189" fontId="20" fillId="24" borderId="27" xfId="51" applyNumberFormat="1" applyFont="1" applyFill="1" applyBorder="1" applyAlignment="1">
      <alignment horizontal="center" vertical="center" wrapText="1"/>
    </xf>
    <xf numFmtId="189" fontId="20" fillId="24" borderId="37" xfId="51" applyNumberFormat="1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left" vertical="center"/>
    </xf>
    <xf numFmtId="0" fontId="20" fillId="24" borderId="45" xfId="0" applyFont="1" applyFill="1" applyBorder="1" applyAlignment="1">
      <alignment horizontal="left" vertical="center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0" xfId="0" applyNumberFormat="1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left" vertical="center"/>
    </xf>
    <xf numFmtId="0" fontId="48" fillId="24" borderId="45" xfId="0" applyFont="1" applyFill="1" applyBorder="1" applyAlignment="1">
      <alignment horizontal="left" vertical="center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189" fontId="20" fillId="24" borderId="47" xfId="51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27" fillId="24" borderId="49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3" fontId="22" fillId="0" borderId="39" xfId="60" applyNumberFormat="1" applyFont="1" applyFill="1" applyBorder="1" applyAlignment="1">
      <alignment horizontal="left" vertical="center" wrapText="1"/>
      <protection/>
    </xf>
    <xf numFmtId="3" fontId="22" fillId="0" borderId="41" xfId="60" applyNumberFormat="1" applyFont="1" applyFill="1" applyBorder="1" applyAlignment="1">
      <alignment horizontal="left" vertical="center" wrapText="1"/>
      <protection/>
    </xf>
    <xf numFmtId="3" fontId="22" fillId="0" borderId="10" xfId="60" applyNumberFormat="1" applyFont="1" applyFill="1" applyBorder="1" applyAlignment="1">
      <alignment horizontal="left" vertical="center" wrapText="1"/>
      <protection/>
    </xf>
    <xf numFmtId="3" fontId="22" fillId="0" borderId="33" xfId="60" applyNumberFormat="1" applyFont="1" applyFill="1" applyBorder="1" applyAlignment="1">
      <alignment horizontal="left" vertical="center" wrapText="1"/>
      <protection/>
    </xf>
    <xf numFmtId="3" fontId="22" fillId="0" borderId="38" xfId="60" applyNumberFormat="1" applyFont="1" applyFill="1" applyBorder="1" applyAlignment="1">
      <alignment horizontal="left" vertical="center" wrapText="1"/>
      <protection/>
    </xf>
    <xf numFmtId="0" fontId="27" fillId="0" borderId="33" xfId="60" applyFont="1" applyFill="1" applyBorder="1" applyAlignment="1">
      <alignment horizontal="right" vertical="center"/>
      <protection/>
    </xf>
    <xf numFmtId="0" fontId="27" fillId="0" borderId="20" xfId="60" applyFont="1" applyFill="1" applyBorder="1" applyAlignment="1">
      <alignment horizontal="right" vertical="center"/>
      <protection/>
    </xf>
    <xf numFmtId="0" fontId="27" fillId="0" borderId="38" xfId="60" applyFont="1" applyFill="1" applyBorder="1" applyAlignment="1">
      <alignment horizontal="right" vertical="center"/>
      <protection/>
    </xf>
    <xf numFmtId="0" fontId="22" fillId="0" borderId="33" xfId="60" applyFont="1" applyFill="1" applyBorder="1" applyAlignment="1">
      <alignment horizontal="justify" vertical="center" wrapText="1"/>
      <protection/>
    </xf>
    <xf numFmtId="0" fontId="22" fillId="0" borderId="38" xfId="60" applyFont="1" applyFill="1" applyBorder="1" applyAlignment="1">
      <alignment horizontal="justify" vertical="center" wrapText="1"/>
      <protection/>
    </xf>
    <xf numFmtId="0" fontId="22" fillId="0" borderId="33" xfId="60" applyFont="1" applyFill="1" applyBorder="1" applyAlignment="1">
      <alignment horizontal="left" vertical="center" wrapText="1"/>
      <protection/>
    </xf>
    <xf numFmtId="0" fontId="22" fillId="0" borderId="38" xfId="60" applyFont="1" applyFill="1" applyBorder="1" applyAlignment="1">
      <alignment horizontal="left" vertical="center" wrapText="1"/>
      <protection/>
    </xf>
    <xf numFmtId="0" fontId="22" fillId="0" borderId="33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9" fontId="20" fillId="24" borderId="10" xfId="63" applyFont="1" applyFill="1" applyBorder="1" applyAlignment="1">
      <alignment horizontal="center" vertical="center" wrapText="1"/>
    </xf>
    <xf numFmtId="19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justify" vertical="center" wrapText="1"/>
    </xf>
    <xf numFmtId="0" fontId="0" fillId="24" borderId="20" xfId="0" applyFont="1" applyFill="1" applyBorder="1" applyAlignment="1">
      <alignment horizontal="justify" vertical="center" wrapText="1"/>
    </xf>
    <xf numFmtId="0" fontId="0" fillId="24" borderId="38" xfId="0" applyFont="1" applyFill="1" applyBorder="1" applyAlignment="1">
      <alignment horizontal="justify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0" fontId="20" fillId="0" borderId="10" xfId="63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9" fontId="20" fillId="0" borderId="10" xfId="63" applyFont="1" applyBorder="1" applyAlignment="1">
      <alignment horizontal="center" vertical="center" wrapText="1"/>
    </xf>
    <xf numFmtId="1" fontId="0" fillId="0" borderId="33" xfId="63" applyNumberFormat="1" applyFont="1" applyFill="1" applyBorder="1" applyAlignment="1">
      <alignment horizontal="center" vertical="center" wrapText="1"/>
    </xf>
    <xf numFmtId="1" fontId="0" fillId="0" borderId="38" xfId="63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9" fontId="20" fillId="25" borderId="33" xfId="63" applyFont="1" applyFill="1" applyBorder="1" applyAlignment="1">
      <alignment horizontal="center" vertical="center" wrapText="1"/>
    </xf>
    <xf numFmtId="9" fontId="20" fillId="25" borderId="38" xfId="63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/>
    </xf>
    <xf numFmtId="192" fontId="27" fillId="4" borderId="33" xfId="63" applyNumberFormat="1" applyFont="1" applyFill="1" applyBorder="1" applyAlignment="1">
      <alignment horizontal="center" vertical="center"/>
    </xf>
    <xf numFmtId="9" fontId="27" fillId="4" borderId="38" xfId="63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3-SISTEMA DESARROLLO ADMINISTRATIVO-POA 2008-1" xfId="49"/>
    <cellStyle name="Millares_Copia de MATRICES OPERATIVAS PROYECTOS PAT 07-09-AJUSTADAS-2008" xfId="50"/>
    <cellStyle name="Millares_FORMATO POA" xfId="51"/>
    <cellStyle name="Millares_Libro2" xfId="52"/>
    <cellStyle name="Currency" xfId="53"/>
    <cellStyle name="Currency [0]" xfId="54"/>
    <cellStyle name="Moneda 2" xfId="55"/>
    <cellStyle name="Moneda 2 2" xfId="56"/>
    <cellStyle name="Neutral" xfId="57"/>
    <cellStyle name="Normal 11" xfId="58"/>
    <cellStyle name="Normal 2 3" xfId="59"/>
    <cellStyle name="Normal 3" xfId="60"/>
    <cellStyle name="Normal 3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PROVICIONALES%20ANTES%20DE%20PA\1.%20INSTRUMENTOS%20DE%20PLANEACION%20AMBIENTAL\1.%20FEV-16%20Instrumentos%20de%20planeacion%20ambi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9\1.%20INSTRUMENTOS%20DE%20PLANEACION\1.1.%20FORMULACION%20Y-O%20AJUSTE%20POMCAS\FEV-16%20Formulacion%20Pom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  <sheetName val="Hoja1"/>
    </sheetNames>
    <sheetDataSet>
      <sheetData sheetId="0">
        <row r="14">
          <cell r="U14" t="str">
            <v>Sobretasa ambiental 
</v>
          </cell>
        </row>
        <row r="15">
          <cell r="U15" t="str">
            <v>Generacion termica</v>
          </cell>
        </row>
        <row r="16">
          <cell r="U16" t="str">
            <v>Generacion termica</v>
          </cell>
        </row>
        <row r="17">
          <cell r="U17" t="str">
            <v>Hidrosogamoso</v>
          </cell>
        </row>
        <row r="19">
          <cell r="U19" t="str">
            <v>TRC</v>
          </cell>
        </row>
        <row r="20">
          <cell r="U20" t="str">
            <v>Tuas</v>
          </cell>
        </row>
        <row r="23">
          <cell r="U23" t="str">
            <v>Garagoa</v>
          </cell>
        </row>
      </sheetData>
      <sheetData sheetId="1">
        <row r="4">
          <cell r="K4" t="str">
            <v>Versión 6</v>
          </cell>
          <cell r="O4">
            <v>42296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 t="str">
            <v>21/09/217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90" zoomScaleNormal="90" zoomScalePageLayoutView="0" workbookViewId="0" topLeftCell="A18">
      <selection activeCell="J24" sqref="J2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5" width="11.28125" style="1" customWidth="1"/>
    <col min="6" max="6" width="28.8515625" style="1" customWidth="1"/>
    <col min="7" max="7" width="25.28125" style="3" customWidth="1"/>
    <col min="8" max="8" width="29.28125" style="1" customWidth="1"/>
    <col min="9" max="9" width="19.8515625" style="1" customWidth="1"/>
    <col min="10" max="10" width="24.28125" style="1" customWidth="1"/>
    <col min="11" max="11" width="40.28125" style="1" bestFit="1" customWidth="1"/>
    <col min="12" max="12" width="18.140625" style="1" customWidth="1"/>
    <col min="13" max="17" width="19.421875" style="1" customWidth="1"/>
    <col min="18" max="18" width="0" style="1" hidden="1" customWidth="1"/>
    <col min="19" max="16384" width="11.421875" style="1" customWidth="1"/>
  </cols>
  <sheetData>
    <row r="1" spans="1:18" ht="31.5" customHeight="1">
      <c r="A1" s="230"/>
      <c r="B1" s="230"/>
      <c r="C1" s="232" t="s">
        <v>49</v>
      </c>
      <c r="D1" s="233"/>
      <c r="E1" s="233"/>
      <c r="F1" s="233"/>
      <c r="G1" s="233"/>
      <c r="H1" s="233"/>
      <c r="I1" s="233"/>
      <c r="J1" s="234"/>
      <c r="K1" s="238" t="s">
        <v>95</v>
      </c>
      <c r="L1" s="238"/>
      <c r="M1" s="238"/>
      <c r="N1" s="238"/>
      <c r="O1" s="238"/>
      <c r="P1" s="97"/>
      <c r="Q1" s="97"/>
      <c r="R1" s="137" t="s">
        <v>155</v>
      </c>
    </row>
    <row r="2" spans="1:18" ht="19.5" customHeight="1">
      <c r="A2" s="230"/>
      <c r="B2" s="230"/>
      <c r="C2" s="235"/>
      <c r="D2" s="236"/>
      <c r="E2" s="236"/>
      <c r="F2" s="236"/>
      <c r="G2" s="236"/>
      <c r="H2" s="236"/>
      <c r="I2" s="236"/>
      <c r="J2" s="237"/>
      <c r="K2" s="218" t="s">
        <v>52</v>
      </c>
      <c r="L2" s="218"/>
      <c r="M2" s="218"/>
      <c r="N2" s="218"/>
      <c r="O2" s="218"/>
      <c r="P2" s="33"/>
      <c r="Q2" s="33"/>
      <c r="R2" s="137" t="s">
        <v>156</v>
      </c>
    </row>
    <row r="3" spans="1:18" ht="19.5" customHeight="1">
      <c r="A3" s="230"/>
      <c r="B3" s="230"/>
      <c r="C3" s="232" t="s">
        <v>50</v>
      </c>
      <c r="D3" s="233"/>
      <c r="E3" s="233"/>
      <c r="F3" s="233"/>
      <c r="G3" s="233"/>
      <c r="H3" s="233"/>
      <c r="I3" s="233"/>
      <c r="J3" s="234"/>
      <c r="K3" s="218" t="s">
        <v>53</v>
      </c>
      <c r="L3" s="218"/>
      <c r="M3" s="218"/>
      <c r="N3" s="218" t="s">
        <v>66</v>
      </c>
      <c r="O3" s="218"/>
      <c r="P3" s="33"/>
      <c r="Q3" s="33"/>
      <c r="R3" s="137" t="s">
        <v>157</v>
      </c>
    </row>
    <row r="4" spans="1:18" ht="24.75" customHeight="1">
      <c r="A4" s="230"/>
      <c r="B4" s="230"/>
      <c r="C4" s="235"/>
      <c r="D4" s="236"/>
      <c r="E4" s="236"/>
      <c r="F4" s="236"/>
      <c r="G4" s="236"/>
      <c r="H4" s="236"/>
      <c r="I4" s="236"/>
      <c r="J4" s="237"/>
      <c r="K4" s="226" t="s">
        <v>173</v>
      </c>
      <c r="L4" s="213"/>
      <c r="M4" s="227"/>
      <c r="N4" s="211">
        <v>42999</v>
      </c>
      <c r="O4" s="212"/>
      <c r="P4" s="98"/>
      <c r="Q4" s="98"/>
      <c r="R4" s="137" t="s">
        <v>158</v>
      </c>
    </row>
    <row r="5" spans="1:18" ht="31.5" customHeight="1">
      <c r="A5" s="231" t="s">
        <v>101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99"/>
      <c r="Q5" s="99"/>
      <c r="R5" s="137" t="s">
        <v>159</v>
      </c>
    </row>
    <row r="6" spans="1:18" ht="30.75" customHeight="1">
      <c r="A6" s="214" t="s">
        <v>3</v>
      </c>
      <c r="B6" s="215"/>
      <c r="C6" s="216"/>
      <c r="D6" s="239" t="s">
        <v>115</v>
      </c>
      <c r="E6" s="240"/>
      <c r="F6" s="240"/>
      <c r="G6" s="241"/>
      <c r="H6" s="123" t="s">
        <v>0</v>
      </c>
      <c r="I6" s="124" t="s">
        <v>1</v>
      </c>
      <c r="J6" s="111"/>
      <c r="K6" s="31"/>
      <c r="L6" s="246"/>
      <c r="M6" s="246"/>
      <c r="N6" s="94"/>
      <c r="O6" s="117"/>
      <c r="P6" s="94"/>
      <c r="Q6" s="94"/>
      <c r="R6" s="137" t="s">
        <v>160</v>
      </c>
    </row>
    <row r="7" spans="1:18" ht="34.5" customHeight="1">
      <c r="A7" s="214" t="s">
        <v>60</v>
      </c>
      <c r="B7" s="215"/>
      <c r="C7" s="216"/>
      <c r="D7" s="239" t="s">
        <v>116</v>
      </c>
      <c r="E7" s="240"/>
      <c r="F7" s="240"/>
      <c r="G7" s="241"/>
      <c r="H7" s="30" t="s">
        <v>103</v>
      </c>
      <c r="I7" s="109"/>
      <c r="J7" s="112"/>
      <c r="K7" s="27"/>
      <c r="L7" s="242"/>
      <c r="M7" s="242"/>
      <c r="N7" s="28"/>
      <c r="O7" s="118"/>
      <c r="P7" s="28"/>
      <c r="Q7" s="28"/>
      <c r="R7" s="137" t="s">
        <v>161</v>
      </c>
    </row>
    <row r="8" spans="1:18" ht="34.5" customHeight="1">
      <c r="A8" s="214" t="s">
        <v>108</v>
      </c>
      <c r="B8" s="215"/>
      <c r="C8" s="216"/>
      <c r="D8" s="239" t="s">
        <v>117</v>
      </c>
      <c r="E8" s="240"/>
      <c r="F8" s="240"/>
      <c r="G8" s="241"/>
      <c r="H8" s="22" t="s">
        <v>92</v>
      </c>
      <c r="I8" s="110" t="s">
        <v>4</v>
      </c>
      <c r="J8" s="112"/>
      <c r="K8" s="27"/>
      <c r="L8" s="28"/>
      <c r="M8" s="28"/>
      <c r="N8" s="28"/>
      <c r="O8" s="118"/>
      <c r="P8" s="28"/>
      <c r="Q8" s="28"/>
      <c r="R8" s="138" t="s">
        <v>162</v>
      </c>
    </row>
    <row r="9" spans="1:18" ht="33" customHeight="1">
      <c r="A9" s="214" t="s">
        <v>2</v>
      </c>
      <c r="B9" s="215"/>
      <c r="C9" s="216"/>
      <c r="D9" s="243" t="s">
        <v>146</v>
      </c>
      <c r="E9" s="244"/>
      <c r="F9" s="244"/>
      <c r="G9" s="245"/>
      <c r="H9" s="22" t="s">
        <v>93</v>
      </c>
      <c r="I9" s="110" t="s">
        <v>4</v>
      </c>
      <c r="J9" s="113"/>
      <c r="K9" s="29"/>
      <c r="L9" s="242"/>
      <c r="M9" s="242"/>
      <c r="N9" s="28"/>
      <c r="O9" s="118"/>
      <c r="P9" s="28"/>
      <c r="Q9" s="28"/>
      <c r="R9" s="138" t="s">
        <v>163</v>
      </c>
    </row>
    <row r="10" spans="1:18" ht="30" customHeight="1">
      <c r="A10" s="214" t="s">
        <v>61</v>
      </c>
      <c r="B10" s="215"/>
      <c r="C10" s="216"/>
      <c r="D10" s="255"/>
      <c r="E10" s="255"/>
      <c r="F10" s="255"/>
      <c r="G10" s="255"/>
      <c r="H10" s="22" t="s">
        <v>94</v>
      </c>
      <c r="I10" s="110" t="s">
        <v>4</v>
      </c>
      <c r="J10" s="113"/>
      <c r="K10" s="29"/>
      <c r="L10" s="28"/>
      <c r="M10" s="28"/>
      <c r="N10" s="28"/>
      <c r="O10" s="118"/>
      <c r="P10" s="28"/>
      <c r="Q10" s="28"/>
      <c r="R10" s="138" t="s">
        <v>164</v>
      </c>
    </row>
    <row r="11" spans="1:18" ht="22.5" customHeight="1">
      <c r="A11" s="119"/>
      <c r="B11" s="119"/>
      <c r="C11" s="119"/>
      <c r="D11" s="120"/>
      <c r="E11" s="120"/>
      <c r="F11" s="120"/>
      <c r="G11" s="120"/>
      <c r="H11" s="121" t="s">
        <v>9</v>
      </c>
      <c r="I11" s="135">
        <v>0</v>
      </c>
      <c r="J11" s="114"/>
      <c r="K11" s="115"/>
      <c r="L11" s="228"/>
      <c r="M11" s="228"/>
      <c r="N11" s="116"/>
      <c r="O11" s="122"/>
      <c r="P11" s="28"/>
      <c r="Q11" s="28"/>
      <c r="R11" s="138" t="s">
        <v>165</v>
      </c>
    </row>
    <row r="12" spans="1:17" ht="35.25" customHeight="1">
      <c r="A12" s="251" t="s">
        <v>5</v>
      </c>
      <c r="B12" s="254" t="s">
        <v>109</v>
      </c>
      <c r="C12" s="254"/>
      <c r="D12" s="254"/>
      <c r="E12" s="253" t="s">
        <v>5</v>
      </c>
      <c r="F12" s="219" t="s">
        <v>110</v>
      </c>
      <c r="G12" s="259" t="s">
        <v>6</v>
      </c>
      <c r="H12" s="253" t="s">
        <v>174</v>
      </c>
      <c r="I12" s="253"/>
      <c r="J12" s="252" t="s">
        <v>7</v>
      </c>
      <c r="K12" s="252"/>
      <c r="L12" s="247" t="s">
        <v>96</v>
      </c>
      <c r="M12" s="247"/>
      <c r="N12" s="247"/>
      <c r="O12" s="247"/>
      <c r="P12" s="103"/>
      <c r="Q12" s="100"/>
    </row>
    <row r="13" spans="1:17" ht="68.25" customHeight="1">
      <c r="A13" s="251"/>
      <c r="B13" s="254"/>
      <c r="C13" s="254"/>
      <c r="D13" s="254"/>
      <c r="E13" s="253"/>
      <c r="F13" s="220"/>
      <c r="G13" s="259"/>
      <c r="H13" s="96" t="s">
        <v>8</v>
      </c>
      <c r="I13" s="105" t="s">
        <v>62</v>
      </c>
      <c r="J13" s="96" t="s">
        <v>8</v>
      </c>
      <c r="K13" s="105" t="s">
        <v>62</v>
      </c>
      <c r="L13" s="104" t="s">
        <v>97</v>
      </c>
      <c r="M13" s="104" t="s">
        <v>97</v>
      </c>
      <c r="N13" s="104" t="s">
        <v>97</v>
      </c>
      <c r="O13" s="104" t="s">
        <v>97</v>
      </c>
      <c r="P13" s="95"/>
      <c r="Q13" s="95"/>
    </row>
    <row r="14" spans="1:17" ht="66" customHeight="1">
      <c r="A14" s="248">
        <v>1</v>
      </c>
      <c r="B14" s="266" t="s">
        <v>147</v>
      </c>
      <c r="C14" s="267"/>
      <c r="D14" s="268"/>
      <c r="E14" s="96">
        <v>1</v>
      </c>
      <c r="F14" s="147" t="s">
        <v>182</v>
      </c>
      <c r="G14" s="170" t="s">
        <v>186</v>
      </c>
      <c r="H14" s="187">
        <v>7</v>
      </c>
      <c r="I14" s="275">
        <v>0.23</v>
      </c>
      <c r="J14" s="140" t="s">
        <v>188</v>
      </c>
      <c r="K14" s="278" t="s">
        <v>148</v>
      </c>
      <c r="L14" s="104"/>
      <c r="M14" s="104"/>
      <c r="N14" s="104"/>
      <c r="O14" s="104"/>
      <c r="P14" s="95"/>
      <c r="Q14" s="95"/>
    </row>
    <row r="15" spans="1:17" ht="79.5" customHeight="1">
      <c r="A15" s="249"/>
      <c r="B15" s="269"/>
      <c r="C15" s="270"/>
      <c r="D15" s="271"/>
      <c r="E15" s="96">
        <v>2</v>
      </c>
      <c r="F15" s="147" t="s">
        <v>183</v>
      </c>
      <c r="G15" s="170" t="s">
        <v>186</v>
      </c>
      <c r="H15" s="187">
        <v>5</v>
      </c>
      <c r="I15" s="276"/>
      <c r="J15" s="140" t="s">
        <v>189</v>
      </c>
      <c r="K15" s="279"/>
      <c r="L15" s="104"/>
      <c r="M15" s="104"/>
      <c r="N15" s="104"/>
      <c r="O15" s="104"/>
      <c r="P15" s="95"/>
      <c r="Q15" s="95"/>
    </row>
    <row r="16" spans="1:17" ht="90" customHeight="1">
      <c r="A16" s="249"/>
      <c r="B16" s="269"/>
      <c r="C16" s="270"/>
      <c r="D16" s="271"/>
      <c r="E16" s="96">
        <v>3</v>
      </c>
      <c r="F16" s="147" t="s">
        <v>184</v>
      </c>
      <c r="G16" s="170" t="s">
        <v>187</v>
      </c>
      <c r="H16" s="194">
        <v>1</v>
      </c>
      <c r="I16" s="276"/>
      <c r="J16" s="140" t="s">
        <v>190</v>
      </c>
      <c r="K16" s="279"/>
      <c r="L16" s="104"/>
      <c r="M16" s="104"/>
      <c r="N16" s="104"/>
      <c r="O16" s="104"/>
      <c r="P16" s="95"/>
      <c r="Q16" s="95"/>
    </row>
    <row r="17" spans="1:17" ht="111.75" customHeight="1">
      <c r="A17" s="250"/>
      <c r="B17" s="272"/>
      <c r="C17" s="273"/>
      <c r="D17" s="274"/>
      <c r="E17" s="139">
        <v>4</v>
      </c>
      <c r="F17" s="147" t="s">
        <v>185</v>
      </c>
      <c r="G17" s="170" t="s">
        <v>187</v>
      </c>
      <c r="H17" s="194">
        <v>1</v>
      </c>
      <c r="I17" s="277"/>
      <c r="J17" s="140" t="s">
        <v>191</v>
      </c>
      <c r="K17" s="280"/>
      <c r="L17" s="104"/>
      <c r="M17" s="104"/>
      <c r="N17" s="104"/>
      <c r="O17" s="104"/>
      <c r="P17" s="95"/>
      <c r="Q17" s="95"/>
    </row>
    <row r="18" spans="1:17" s="4" customFormat="1" ht="117" customHeight="1">
      <c r="A18" s="136">
        <v>2</v>
      </c>
      <c r="B18" s="282" t="s">
        <v>150</v>
      </c>
      <c r="C18" s="283"/>
      <c r="D18" s="284"/>
      <c r="E18" s="106">
        <v>1</v>
      </c>
      <c r="F18" s="195" t="s">
        <v>150</v>
      </c>
      <c r="G18" s="170" t="s">
        <v>187</v>
      </c>
      <c r="H18" s="130">
        <v>1</v>
      </c>
      <c r="I18" s="130">
        <v>1</v>
      </c>
      <c r="J18" s="141" t="s">
        <v>149</v>
      </c>
      <c r="K18" s="140" t="s">
        <v>149</v>
      </c>
      <c r="L18" s="2">
        <v>0</v>
      </c>
      <c r="M18" s="39"/>
      <c r="N18" s="39"/>
      <c r="O18" s="39"/>
      <c r="P18" s="101"/>
      <c r="Q18" s="101"/>
    </row>
    <row r="19" spans="1:17" s="4" customFormat="1" ht="23.25" customHeight="1">
      <c r="A19" s="221" t="s">
        <v>111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3"/>
      <c r="L19" s="108">
        <f>+M19+N19+O19</f>
        <v>0</v>
      </c>
      <c r="M19" s="107"/>
      <c r="N19" s="107"/>
      <c r="O19" s="107"/>
      <c r="P19" s="1"/>
      <c r="Q19" s="1"/>
    </row>
    <row r="20" spans="1:17" s="4" customFormat="1" ht="23.25" customHeight="1">
      <c r="A20" s="265" t="s">
        <v>112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1"/>
      <c r="Q20" s="1"/>
    </row>
    <row r="21" spans="1:17" s="4" customFormat="1" ht="23.25" customHeight="1">
      <c r="A21" s="256" t="s">
        <v>86</v>
      </c>
      <c r="B21" s="257"/>
      <c r="C21" s="258" t="s">
        <v>64</v>
      </c>
      <c r="D21" s="258"/>
      <c r="E21" s="258"/>
      <c r="F21" s="258"/>
      <c r="G21" s="258"/>
      <c r="H21" s="258"/>
      <c r="I21" s="129" t="s">
        <v>13</v>
      </c>
      <c r="J21" s="127"/>
      <c r="L21" s="26"/>
      <c r="M21" s="1"/>
      <c r="N21" s="1"/>
      <c r="O21" s="1"/>
      <c r="P21" s="1"/>
      <c r="Q21" s="1"/>
    </row>
    <row r="22" spans="1:17" s="4" customFormat="1" ht="23.25" customHeight="1">
      <c r="A22" s="256">
        <v>0</v>
      </c>
      <c r="B22" s="257"/>
      <c r="C22" s="262" t="s">
        <v>175</v>
      </c>
      <c r="D22" s="263"/>
      <c r="E22" s="263"/>
      <c r="F22" s="263"/>
      <c r="G22" s="263"/>
      <c r="H22" s="264"/>
      <c r="I22" s="191">
        <v>43403</v>
      </c>
      <c r="J22" s="128"/>
      <c r="K22" s="25"/>
      <c r="L22" s="26"/>
      <c r="M22" s="1"/>
      <c r="N22" s="1"/>
      <c r="O22" s="1"/>
      <c r="P22" s="1"/>
      <c r="Q22" s="1"/>
    </row>
    <row r="23" spans="1:17" s="4" customFormat="1" ht="26.25" customHeight="1">
      <c r="A23" s="256">
        <v>1</v>
      </c>
      <c r="B23" s="257"/>
      <c r="C23" s="262"/>
      <c r="D23" s="263"/>
      <c r="E23" s="263"/>
      <c r="F23" s="263"/>
      <c r="G23" s="263"/>
      <c r="H23" s="264"/>
      <c r="I23" s="192"/>
      <c r="J23" s="128"/>
      <c r="K23" s="25"/>
      <c r="L23" s="26"/>
      <c r="M23" s="1"/>
      <c r="N23" s="1"/>
      <c r="O23" s="1"/>
      <c r="P23" s="1"/>
      <c r="Q23" s="1"/>
    </row>
    <row r="24" spans="1:17" s="4" customFormat="1" ht="17.25" customHeight="1">
      <c r="A24" s="1"/>
      <c r="B24" s="25"/>
      <c r="C24" s="25"/>
      <c r="D24" s="32"/>
      <c r="E24" s="32"/>
      <c r="F24" s="32"/>
      <c r="G24" s="32"/>
      <c r="H24" s="32"/>
      <c r="I24" s="32"/>
      <c r="J24" s="32"/>
      <c r="K24" s="25"/>
      <c r="L24" s="26"/>
      <c r="M24" s="1"/>
      <c r="N24" s="1"/>
      <c r="O24" s="1"/>
      <c r="P24" s="1"/>
      <c r="Q24" s="1"/>
    </row>
    <row r="25" spans="1:17" s="4" customFormat="1" ht="21.75" customHeight="1">
      <c r="A25" s="1"/>
      <c r="B25" s="23"/>
      <c r="C25" s="260" t="s">
        <v>10</v>
      </c>
      <c r="D25" s="261"/>
      <c r="E25" s="261"/>
      <c r="F25" s="261"/>
      <c r="G25" s="210" t="s">
        <v>87</v>
      </c>
      <c r="H25" s="210"/>
      <c r="I25" s="210"/>
      <c r="J25" s="125"/>
      <c r="K25" s="125"/>
      <c r="L25" s="125"/>
      <c r="M25" s="125"/>
      <c r="N25" s="102"/>
      <c r="O25" s="102"/>
      <c r="P25" s="102"/>
      <c r="Q25" s="102"/>
    </row>
    <row r="26" spans="1:18" ht="29.25" customHeight="1">
      <c r="A26" s="224" t="s">
        <v>11</v>
      </c>
      <c r="B26" s="225"/>
      <c r="C26" s="260" t="s">
        <v>169</v>
      </c>
      <c r="D26" s="261"/>
      <c r="E26" s="261"/>
      <c r="F26" s="261"/>
      <c r="G26" s="210" t="s">
        <v>166</v>
      </c>
      <c r="H26" s="210"/>
      <c r="I26" s="210"/>
      <c r="J26" s="126"/>
      <c r="K26" s="126"/>
      <c r="L26" s="126"/>
      <c r="M26" s="126"/>
      <c r="N26" s="33"/>
      <c r="O26" s="33"/>
      <c r="P26" s="33"/>
      <c r="Q26" s="33"/>
      <c r="R26" s="33"/>
    </row>
    <row r="27" spans="1:18" ht="29.25" customHeight="1">
      <c r="A27" s="224" t="s">
        <v>12</v>
      </c>
      <c r="B27" s="225"/>
      <c r="C27" s="260" t="s">
        <v>167</v>
      </c>
      <c r="D27" s="261"/>
      <c r="E27" s="261"/>
      <c r="F27" s="261"/>
      <c r="G27" s="210" t="s">
        <v>168</v>
      </c>
      <c r="H27" s="210"/>
      <c r="I27" s="210"/>
      <c r="J27" s="126"/>
      <c r="K27" s="126"/>
      <c r="L27" s="126"/>
      <c r="M27" s="126"/>
      <c r="N27" s="33"/>
      <c r="O27" s="33"/>
      <c r="P27" s="33"/>
      <c r="Q27" s="33"/>
      <c r="R27" s="33"/>
    </row>
    <row r="28" spans="1:18" ht="29.25" customHeight="1">
      <c r="A28" s="226" t="s">
        <v>73</v>
      </c>
      <c r="B28" s="227"/>
      <c r="C28" s="281"/>
      <c r="D28" s="261"/>
      <c r="E28" s="261"/>
      <c r="F28" s="261"/>
      <c r="G28" s="229"/>
      <c r="H28" s="210"/>
      <c r="I28" s="210"/>
      <c r="J28" s="126"/>
      <c r="K28" s="126"/>
      <c r="L28" s="126"/>
      <c r="M28" s="126"/>
      <c r="N28" s="33"/>
      <c r="O28" s="33"/>
      <c r="P28" s="33"/>
      <c r="Q28" s="33"/>
      <c r="R28" s="33"/>
    </row>
    <row r="29" spans="1:18" ht="29.25" customHeight="1">
      <c r="A29" s="224" t="s">
        <v>13</v>
      </c>
      <c r="B29" s="225"/>
      <c r="C29" s="211">
        <v>43403</v>
      </c>
      <c r="D29" s="213"/>
      <c r="E29" s="213"/>
      <c r="F29" s="213"/>
      <c r="G29" s="217">
        <f>C29</f>
        <v>43403</v>
      </c>
      <c r="H29" s="218"/>
      <c r="I29" s="218"/>
      <c r="J29" s="126"/>
      <c r="K29" s="126"/>
      <c r="L29" s="126"/>
      <c r="M29" s="126"/>
      <c r="N29" s="33"/>
      <c r="O29" s="33"/>
      <c r="P29" s="33"/>
      <c r="Q29" s="33"/>
      <c r="R29" s="33"/>
    </row>
    <row r="34" spans="11:12" ht="12.75">
      <c r="K34" s="4"/>
      <c r="L34" s="4"/>
    </row>
    <row r="35" spans="11:12" ht="12.75">
      <c r="K35" s="188"/>
      <c r="L35" s="4"/>
    </row>
    <row r="36" spans="11:12" ht="12.75">
      <c r="K36" s="188"/>
      <c r="L36" s="4"/>
    </row>
    <row r="37" spans="11:12" ht="12.75">
      <c r="K37" s="188"/>
      <c r="L37" s="4"/>
    </row>
    <row r="38" spans="11:12" ht="12.75">
      <c r="K38" s="188"/>
      <c r="L38" s="4"/>
    </row>
    <row r="39" spans="11:12" ht="12.75">
      <c r="K39" s="188"/>
      <c r="L39" s="4"/>
    </row>
    <row r="40" spans="11:12" ht="12.75">
      <c r="K40" s="4"/>
      <c r="L40" s="4"/>
    </row>
    <row r="41" spans="11:12" ht="12.75">
      <c r="K41" s="4"/>
      <c r="L41" s="4"/>
    </row>
  </sheetData>
  <sheetProtection/>
  <mergeCells count="59">
    <mergeCell ref="B14:D17"/>
    <mergeCell ref="I14:I17"/>
    <mergeCell ref="K14:K17"/>
    <mergeCell ref="C28:F28"/>
    <mergeCell ref="B18:D18"/>
    <mergeCell ref="C22:H22"/>
    <mergeCell ref="G25:I25"/>
    <mergeCell ref="G26:I26"/>
    <mergeCell ref="C26:F26"/>
    <mergeCell ref="C27:F27"/>
    <mergeCell ref="A27:B27"/>
    <mergeCell ref="A21:B21"/>
    <mergeCell ref="A22:B22"/>
    <mergeCell ref="C21:H21"/>
    <mergeCell ref="G12:G13"/>
    <mergeCell ref="E12:E13"/>
    <mergeCell ref="C25:F25"/>
    <mergeCell ref="A23:B23"/>
    <mergeCell ref="C23:H23"/>
    <mergeCell ref="A20:O20"/>
    <mergeCell ref="L12:O12"/>
    <mergeCell ref="A14:A17"/>
    <mergeCell ref="A7:C7"/>
    <mergeCell ref="A12:A13"/>
    <mergeCell ref="J12:K12"/>
    <mergeCell ref="H12:I12"/>
    <mergeCell ref="B12:D13"/>
    <mergeCell ref="A9:C9"/>
    <mergeCell ref="A8:C8"/>
    <mergeCell ref="D10:G10"/>
    <mergeCell ref="N3:O3"/>
    <mergeCell ref="K4:M4"/>
    <mergeCell ref="D6:G6"/>
    <mergeCell ref="L9:M9"/>
    <mergeCell ref="D9:G9"/>
    <mergeCell ref="L7:M7"/>
    <mergeCell ref="D8:G8"/>
    <mergeCell ref="D7:G7"/>
    <mergeCell ref="L6:M6"/>
    <mergeCell ref="A29:B29"/>
    <mergeCell ref="L11:M11"/>
    <mergeCell ref="G28:I28"/>
    <mergeCell ref="A1:B4"/>
    <mergeCell ref="A5:O5"/>
    <mergeCell ref="C1:J2"/>
    <mergeCell ref="C3:J4"/>
    <mergeCell ref="K1:O1"/>
    <mergeCell ref="K2:O2"/>
    <mergeCell ref="K3:M3"/>
    <mergeCell ref="G27:I27"/>
    <mergeCell ref="N4:O4"/>
    <mergeCell ref="C29:F29"/>
    <mergeCell ref="A6:C6"/>
    <mergeCell ref="A10:C10"/>
    <mergeCell ref="G29:I29"/>
    <mergeCell ref="F12:F13"/>
    <mergeCell ref="A19:K19"/>
    <mergeCell ref="A26:B26"/>
    <mergeCell ref="A28:B28"/>
  </mergeCells>
  <dataValidations count="1">
    <dataValidation type="list" allowBlank="1" showInputMessage="1" showErrorMessage="1" sqref="L13:O16">
      <formula1>$R$1:$R$11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SheetLayoutView="100" zoomScalePageLayoutView="0" workbookViewId="0" topLeftCell="B58">
      <selection activeCell="F79" sqref="F79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5" customWidth="1"/>
    <col min="8" max="8" width="7.00390625" style="5" customWidth="1"/>
    <col min="9" max="9" width="6.7109375" style="5" customWidth="1"/>
    <col min="10" max="17" width="5.7109375" style="5" customWidth="1"/>
    <col min="18" max="18" width="6.28125" style="5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31"/>
      <c r="B1" s="365" t="s">
        <v>14</v>
      </c>
      <c r="C1" s="366"/>
      <c r="D1" s="366"/>
      <c r="E1" s="366"/>
      <c r="F1" s="366"/>
      <c r="G1" s="366"/>
      <c r="H1" s="366"/>
      <c r="I1" s="366"/>
      <c r="J1" s="366"/>
      <c r="K1" s="337" t="s">
        <v>65</v>
      </c>
      <c r="L1" s="338"/>
      <c r="M1" s="338"/>
      <c r="N1" s="338"/>
      <c r="O1" s="338"/>
      <c r="P1" s="338"/>
      <c r="Q1" s="338"/>
      <c r="R1" s="339"/>
    </row>
    <row r="2" spans="1:18" ht="25.5" customHeight="1">
      <c r="A2" s="332"/>
      <c r="B2" s="367"/>
      <c r="C2" s="368"/>
      <c r="D2" s="368"/>
      <c r="E2" s="368"/>
      <c r="F2" s="368"/>
      <c r="G2" s="368"/>
      <c r="H2" s="368"/>
      <c r="I2" s="368"/>
      <c r="J2" s="368"/>
      <c r="K2" s="340" t="s">
        <v>52</v>
      </c>
      <c r="L2" s="341"/>
      <c r="M2" s="341"/>
      <c r="N2" s="341"/>
      <c r="O2" s="341"/>
      <c r="P2" s="341"/>
      <c r="Q2" s="341"/>
      <c r="R2" s="342"/>
    </row>
    <row r="3" spans="1:18" ht="33" customHeight="1">
      <c r="A3" s="332"/>
      <c r="B3" s="346" t="s">
        <v>50</v>
      </c>
      <c r="C3" s="347"/>
      <c r="D3" s="347"/>
      <c r="E3" s="347"/>
      <c r="F3" s="347"/>
      <c r="G3" s="347"/>
      <c r="H3" s="347"/>
      <c r="I3" s="347"/>
      <c r="J3" s="348"/>
      <c r="K3" s="343" t="s">
        <v>53</v>
      </c>
      <c r="L3" s="343"/>
      <c r="M3" s="343"/>
      <c r="N3" s="343"/>
      <c r="O3" s="357" t="s">
        <v>67</v>
      </c>
      <c r="P3" s="357"/>
      <c r="Q3" s="357"/>
      <c r="R3" s="358"/>
    </row>
    <row r="4" spans="1:18" ht="21.75" customHeight="1" thickBot="1">
      <c r="A4" s="332"/>
      <c r="B4" s="349"/>
      <c r="C4" s="350"/>
      <c r="D4" s="350"/>
      <c r="E4" s="350"/>
      <c r="F4" s="350"/>
      <c r="G4" s="350"/>
      <c r="H4" s="350"/>
      <c r="I4" s="350"/>
      <c r="J4" s="351"/>
      <c r="K4" s="325" t="str">
        <f>+'POA H.A.'!K4</f>
        <v>Versión 0</v>
      </c>
      <c r="L4" s="326"/>
      <c r="M4" s="326"/>
      <c r="N4" s="327"/>
      <c r="O4" s="328">
        <f>+'POA H.A.'!N4</f>
        <v>42999</v>
      </c>
      <c r="P4" s="329"/>
      <c r="Q4" s="329"/>
      <c r="R4" s="330"/>
    </row>
    <row r="5" spans="1:18" ht="12.75" customHeight="1">
      <c r="A5" s="359" t="s">
        <v>54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1"/>
    </row>
    <row r="6" spans="1:18" ht="12.75" customHeight="1" thickBot="1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4"/>
    </row>
    <row r="7" spans="1:18" ht="18" customHeight="1">
      <c r="A7" s="311" t="s">
        <v>176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</row>
    <row r="8" spans="1:18" ht="13.5" thickBot="1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</row>
    <row r="9" spans="1:18" s="34" customFormat="1" ht="18" customHeight="1">
      <c r="A9" s="352" t="s">
        <v>88</v>
      </c>
      <c r="B9" s="353"/>
      <c r="C9" s="353"/>
      <c r="D9" s="353"/>
      <c r="E9" s="353"/>
      <c r="F9" s="353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2.75" customHeight="1">
      <c r="A10" s="333" t="s">
        <v>85</v>
      </c>
      <c r="B10" s="334"/>
      <c r="C10" s="287" t="s">
        <v>84</v>
      </c>
      <c r="D10" s="287" t="s">
        <v>81</v>
      </c>
      <c r="E10" s="288" t="s">
        <v>17</v>
      </c>
      <c r="F10" s="288" t="s">
        <v>82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9"/>
    </row>
    <row r="11" spans="1:18" ht="12.75">
      <c r="A11" s="335"/>
      <c r="B11" s="336"/>
      <c r="C11" s="287"/>
      <c r="D11" s="287"/>
      <c r="E11" s="288"/>
      <c r="F11" s="28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90"/>
    </row>
    <row r="12" spans="1:18" ht="12.75">
      <c r="A12" s="312" t="s">
        <v>83</v>
      </c>
      <c r="B12" s="313"/>
      <c r="C12" s="39"/>
      <c r="D12" s="40"/>
      <c r="E12" s="41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90"/>
    </row>
    <row r="13" spans="1:18" ht="12.75">
      <c r="A13" s="312" t="s">
        <v>77</v>
      </c>
      <c r="B13" s="317"/>
      <c r="C13" s="42"/>
      <c r="D13" s="43"/>
      <c r="E13" s="4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91"/>
    </row>
    <row r="14" spans="1:18" ht="12.75">
      <c r="A14" s="312" t="s">
        <v>78</v>
      </c>
      <c r="B14" s="317"/>
      <c r="C14" s="42"/>
      <c r="D14" s="43"/>
      <c r="E14" s="42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91"/>
    </row>
    <row r="15" spans="1:18" ht="12.75">
      <c r="A15" s="312" t="s">
        <v>79</v>
      </c>
      <c r="B15" s="317"/>
      <c r="C15" s="42"/>
      <c r="D15" s="43"/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91"/>
    </row>
    <row r="16" spans="1:18" ht="12.75">
      <c r="A16" s="312" t="s">
        <v>80</v>
      </c>
      <c r="B16" s="317"/>
      <c r="C16" s="42"/>
      <c r="D16" s="43"/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91"/>
    </row>
    <row r="17" spans="1:18" ht="13.5" thickBot="1">
      <c r="A17" s="300" t="s">
        <v>29</v>
      </c>
      <c r="B17" s="301"/>
      <c r="C17" s="301"/>
      <c r="D17" s="301"/>
      <c r="E17" s="302"/>
      <c r="F17" s="55">
        <f>SUM(F12:F16)</f>
        <v>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</row>
    <row r="18" spans="1:18" ht="18.75" customHeight="1">
      <c r="A18" s="323" t="s">
        <v>98</v>
      </c>
      <c r="B18" s="324"/>
      <c r="C18" s="324"/>
      <c r="D18" s="324"/>
      <c r="E18" s="324"/>
      <c r="F18" s="32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1:18" s="7" customFormat="1" ht="11.25" customHeight="1">
      <c r="A19" s="369" t="s">
        <v>15</v>
      </c>
      <c r="B19" s="287" t="s">
        <v>16</v>
      </c>
      <c r="C19" s="288" t="s">
        <v>17</v>
      </c>
      <c r="D19" s="288" t="s">
        <v>18</v>
      </c>
      <c r="E19" s="287" t="s">
        <v>19</v>
      </c>
      <c r="F19" s="288" t="s">
        <v>20</v>
      </c>
      <c r="G19" s="291" t="s">
        <v>21</v>
      </c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3"/>
    </row>
    <row r="20" spans="1:18" s="8" customFormat="1" ht="8.25">
      <c r="A20" s="369"/>
      <c r="B20" s="287"/>
      <c r="C20" s="288"/>
      <c r="D20" s="288"/>
      <c r="E20" s="287"/>
      <c r="F20" s="288"/>
      <c r="G20" s="47" t="s">
        <v>22</v>
      </c>
      <c r="H20" s="47" t="s">
        <v>59</v>
      </c>
      <c r="I20" s="47" t="s">
        <v>23</v>
      </c>
      <c r="J20" s="47" t="s">
        <v>24</v>
      </c>
      <c r="K20" s="47" t="s">
        <v>25</v>
      </c>
      <c r="L20" s="47" t="s">
        <v>26</v>
      </c>
      <c r="M20" s="47" t="s">
        <v>27</v>
      </c>
      <c r="N20" s="47" t="s">
        <v>28</v>
      </c>
      <c r="O20" s="47" t="s">
        <v>55</v>
      </c>
      <c r="P20" s="47" t="s">
        <v>56</v>
      </c>
      <c r="Q20" s="47" t="s">
        <v>57</v>
      </c>
      <c r="R20" s="48" t="s">
        <v>58</v>
      </c>
    </row>
    <row r="21" spans="1:18" ht="12.75">
      <c r="A21" s="49"/>
      <c r="B21" s="39"/>
      <c r="C21" s="50"/>
      <c r="D21" s="43"/>
      <c r="E21" s="42"/>
      <c r="F21" s="4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12.75">
      <c r="A22" s="53"/>
      <c r="B22" s="54"/>
      <c r="C22" s="50"/>
      <c r="D22" s="43"/>
      <c r="E22" s="42"/>
      <c r="F22" s="43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ht="12.75">
      <c r="A23" s="49"/>
      <c r="B23" s="39"/>
      <c r="C23" s="50"/>
      <c r="D23" s="43"/>
      <c r="E23" s="42"/>
      <c r="F23" s="43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2.75">
      <c r="A24" s="49"/>
      <c r="B24" s="39"/>
      <c r="C24" s="50"/>
      <c r="D24" s="43"/>
      <c r="E24" s="42"/>
      <c r="F24" s="43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ht="13.5" thickBot="1">
      <c r="A25" s="300" t="s">
        <v>29</v>
      </c>
      <c r="B25" s="301"/>
      <c r="C25" s="301"/>
      <c r="D25" s="301"/>
      <c r="E25" s="302"/>
      <c r="F25" s="55">
        <f>SUM(F21:F24)</f>
        <v>0</v>
      </c>
      <c r="G25" s="314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6"/>
    </row>
    <row r="26" spans="1:18" s="4" customFormat="1" ht="18" customHeight="1" thickBot="1">
      <c r="A26" s="323" t="s">
        <v>30</v>
      </c>
      <c r="B26" s="324"/>
      <c r="C26" s="324"/>
      <c r="D26" s="324"/>
      <c r="E26" s="324"/>
      <c r="F26" s="324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 s="9" customFormat="1" ht="16.5" customHeight="1">
      <c r="A27" s="305" t="s">
        <v>31</v>
      </c>
      <c r="B27" s="306"/>
      <c r="C27" s="248" t="s">
        <v>32</v>
      </c>
      <c r="D27" s="303" t="s">
        <v>17</v>
      </c>
      <c r="E27" s="321" t="s">
        <v>33</v>
      </c>
      <c r="F27" s="248" t="s">
        <v>20</v>
      </c>
      <c r="G27" s="291" t="s">
        <v>21</v>
      </c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3"/>
    </row>
    <row r="28" spans="1:18" s="7" customFormat="1" ht="14.25" customHeight="1">
      <c r="A28" s="307"/>
      <c r="B28" s="308"/>
      <c r="C28" s="250"/>
      <c r="D28" s="304"/>
      <c r="E28" s="322"/>
      <c r="F28" s="250"/>
      <c r="G28" s="47" t="s">
        <v>22</v>
      </c>
      <c r="H28" s="47" t="s">
        <v>59</v>
      </c>
      <c r="I28" s="47" t="s">
        <v>23</v>
      </c>
      <c r="J28" s="47" t="s">
        <v>24</v>
      </c>
      <c r="K28" s="47" t="s">
        <v>25</v>
      </c>
      <c r="L28" s="47" t="s">
        <v>26</v>
      </c>
      <c r="M28" s="47" t="s">
        <v>27</v>
      </c>
      <c r="N28" s="47" t="s">
        <v>28</v>
      </c>
      <c r="O28" s="47" t="s">
        <v>55</v>
      </c>
      <c r="P28" s="47" t="s">
        <v>56</v>
      </c>
      <c r="Q28" s="47" t="s">
        <v>57</v>
      </c>
      <c r="R28" s="48" t="s">
        <v>58</v>
      </c>
    </row>
    <row r="29" spans="1:18" s="8" customFormat="1" ht="12.75" customHeight="1">
      <c r="A29" s="309"/>
      <c r="B29" s="310"/>
      <c r="C29" s="58"/>
      <c r="D29" s="58"/>
      <c r="E29" s="59"/>
      <c r="F29" s="5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s="8" customFormat="1" ht="12.75" customHeight="1">
      <c r="A30" s="309"/>
      <c r="B30" s="310"/>
      <c r="C30" s="60"/>
      <c r="D30" s="60"/>
      <c r="E30" s="40"/>
      <c r="F30" s="43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1:18" s="8" customFormat="1" ht="12.75" customHeight="1">
      <c r="A31" s="309"/>
      <c r="B31" s="310"/>
      <c r="C31" s="60"/>
      <c r="D31" s="60"/>
      <c r="E31" s="40"/>
      <c r="F31" s="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s="8" customFormat="1" ht="12.75" customHeight="1">
      <c r="A32" s="61"/>
      <c r="B32" s="62"/>
      <c r="C32" s="60"/>
      <c r="D32" s="60"/>
      <c r="E32" s="40"/>
      <c r="F32" s="4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ht="12.75" customHeight="1" thickBot="1">
      <c r="A33" s="300" t="s">
        <v>29</v>
      </c>
      <c r="B33" s="301"/>
      <c r="C33" s="301"/>
      <c r="D33" s="301"/>
      <c r="E33" s="302"/>
      <c r="F33" s="55">
        <f>SUM(F29:F32)</f>
        <v>0</v>
      </c>
      <c r="G33" s="63"/>
      <c r="H33" s="64"/>
      <c r="I33" s="64"/>
      <c r="J33" s="64"/>
      <c r="K33" s="64"/>
      <c r="L33" s="64"/>
      <c r="M33" s="65"/>
      <c r="N33" s="66"/>
      <c r="O33" s="66"/>
      <c r="P33" s="66"/>
      <c r="Q33" s="66"/>
      <c r="R33" s="67"/>
    </row>
    <row r="34" spans="1:18" s="4" customFormat="1" ht="18.75" customHeight="1" thickBot="1">
      <c r="A34" s="344" t="s">
        <v>34</v>
      </c>
      <c r="B34" s="345"/>
      <c r="C34" s="345"/>
      <c r="D34" s="345"/>
      <c r="E34" s="345"/>
      <c r="F34" s="345"/>
      <c r="G34" s="314"/>
      <c r="H34" s="315"/>
      <c r="I34" s="315"/>
      <c r="J34" s="315"/>
      <c r="K34" s="315"/>
      <c r="L34" s="315"/>
      <c r="M34" s="315"/>
      <c r="N34" s="56"/>
      <c r="O34" s="56"/>
      <c r="P34" s="56"/>
      <c r="Q34" s="56"/>
      <c r="R34" s="57"/>
    </row>
    <row r="35" spans="1:18" s="4" customFormat="1" ht="12.75">
      <c r="A35" s="68"/>
      <c r="B35" s="69"/>
      <c r="C35" s="70"/>
      <c r="D35" s="71"/>
      <c r="E35" s="72"/>
      <c r="F35" s="71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</row>
    <row r="36" spans="1:18" s="7" customFormat="1" ht="15.75" customHeight="1">
      <c r="A36" s="305" t="s">
        <v>31</v>
      </c>
      <c r="B36" s="306"/>
      <c r="C36" s="248" t="s">
        <v>32</v>
      </c>
      <c r="D36" s="303" t="s">
        <v>17</v>
      </c>
      <c r="E36" s="321" t="s">
        <v>33</v>
      </c>
      <c r="F36" s="248" t="s">
        <v>20</v>
      </c>
      <c r="G36" s="291" t="s">
        <v>21</v>
      </c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3"/>
    </row>
    <row r="37" spans="1:18" s="8" customFormat="1" ht="13.5" customHeight="1">
      <c r="A37" s="307"/>
      <c r="B37" s="308"/>
      <c r="C37" s="250"/>
      <c r="D37" s="304"/>
      <c r="E37" s="322"/>
      <c r="F37" s="250"/>
      <c r="G37" s="47" t="s">
        <v>22</v>
      </c>
      <c r="H37" s="47" t="s">
        <v>59</v>
      </c>
      <c r="I37" s="47" t="s">
        <v>23</v>
      </c>
      <c r="J37" s="47" t="s">
        <v>24</v>
      </c>
      <c r="K37" s="47" t="s">
        <v>25</v>
      </c>
      <c r="L37" s="47" t="s">
        <v>26</v>
      </c>
      <c r="M37" s="47" t="s">
        <v>27</v>
      </c>
      <c r="N37" s="47" t="s">
        <v>28</v>
      </c>
      <c r="O37" s="47" t="s">
        <v>55</v>
      </c>
      <c r="P37" s="47" t="s">
        <v>56</v>
      </c>
      <c r="Q37" s="47" t="s">
        <v>57</v>
      </c>
      <c r="R37" s="48" t="s">
        <v>58</v>
      </c>
    </row>
    <row r="38" spans="1:18" ht="12.75">
      <c r="A38" s="317"/>
      <c r="B38" s="313"/>
      <c r="C38" s="50"/>
      <c r="D38" s="43"/>
      <c r="E38" s="42"/>
      <c r="F38" s="43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  <row r="39" spans="1:18" ht="12.75">
      <c r="A39" s="317"/>
      <c r="B39" s="313"/>
      <c r="C39" s="50"/>
      <c r="D39" s="43"/>
      <c r="E39" s="42"/>
      <c r="F39" s="4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</row>
    <row r="40" spans="1:18" ht="12.75">
      <c r="A40" s="317"/>
      <c r="B40" s="313"/>
      <c r="C40" s="50"/>
      <c r="D40" s="43"/>
      <c r="E40" s="42"/>
      <c r="F40" s="4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</row>
    <row r="41" spans="1:18" ht="12.75">
      <c r="A41" s="317"/>
      <c r="B41" s="313"/>
      <c r="C41" s="50"/>
      <c r="D41" s="43"/>
      <c r="E41" s="42"/>
      <c r="F41" s="4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1:18" ht="13.5" thickBot="1">
      <c r="A42" s="300" t="s">
        <v>29</v>
      </c>
      <c r="B42" s="301"/>
      <c r="C42" s="301"/>
      <c r="D42" s="301"/>
      <c r="E42" s="302"/>
      <c r="F42" s="75">
        <f>SUM(F38:F41)</f>
        <v>0</v>
      </c>
      <c r="G42" s="318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20"/>
    </row>
    <row r="43" spans="1:18" ht="21" customHeight="1" thickBot="1">
      <c r="A43" s="76" t="s">
        <v>37</v>
      </c>
      <c r="B43" s="77"/>
      <c r="C43" s="78"/>
      <c r="D43" s="79"/>
      <c r="E43" s="80"/>
      <c r="F43" s="7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</row>
    <row r="44" spans="1:18" s="7" customFormat="1" ht="16.5" customHeight="1">
      <c r="A44" s="354" t="s">
        <v>15</v>
      </c>
      <c r="B44" s="355"/>
      <c r="C44" s="287" t="s">
        <v>35</v>
      </c>
      <c r="D44" s="371" t="s">
        <v>17</v>
      </c>
      <c r="E44" s="321" t="s">
        <v>33</v>
      </c>
      <c r="F44" s="248" t="s">
        <v>20</v>
      </c>
      <c r="G44" s="294" t="s">
        <v>21</v>
      </c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</row>
    <row r="45" spans="1:18" s="8" customFormat="1" ht="13.5" customHeight="1">
      <c r="A45" s="335"/>
      <c r="B45" s="356"/>
      <c r="C45" s="287"/>
      <c r="D45" s="322"/>
      <c r="E45" s="322"/>
      <c r="F45" s="250"/>
      <c r="G45" s="47" t="s">
        <v>22</v>
      </c>
      <c r="H45" s="47" t="s">
        <v>59</v>
      </c>
      <c r="I45" s="47" t="s">
        <v>23</v>
      </c>
      <c r="J45" s="47" t="s">
        <v>24</v>
      </c>
      <c r="K45" s="47" t="s">
        <v>25</v>
      </c>
      <c r="L45" s="47" t="s">
        <v>26</v>
      </c>
      <c r="M45" s="47" t="s">
        <v>27</v>
      </c>
      <c r="N45" s="47" t="s">
        <v>28</v>
      </c>
      <c r="O45" s="47" t="s">
        <v>55</v>
      </c>
      <c r="P45" s="47" t="s">
        <v>56</v>
      </c>
      <c r="Q45" s="47" t="s">
        <v>57</v>
      </c>
      <c r="R45" s="48" t="s">
        <v>58</v>
      </c>
    </row>
    <row r="46" spans="1:18" ht="12.75">
      <c r="A46" s="335"/>
      <c r="B46" s="356"/>
      <c r="C46" s="50"/>
      <c r="D46" s="43"/>
      <c r="E46" s="42"/>
      <c r="F46" s="43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spans="1:18" ht="12.75">
      <c r="A47" s="289"/>
      <c r="B47" s="290"/>
      <c r="C47" s="50"/>
      <c r="D47" s="43"/>
      <c r="E47" s="42"/>
      <c r="F47" s="4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</row>
    <row r="48" spans="1:18" ht="12.75">
      <c r="A48" s="289"/>
      <c r="B48" s="290"/>
      <c r="C48" s="50"/>
      <c r="D48" s="43"/>
      <c r="E48" s="42"/>
      <c r="F48" s="43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spans="1:18" ht="12.75">
      <c r="A49" s="81"/>
      <c r="B49" s="82"/>
      <c r="C49" s="50"/>
      <c r="D49" s="43"/>
      <c r="E49" s="42"/>
      <c r="F49" s="43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50" spans="1:18" ht="13.5" thickBot="1">
      <c r="A50" s="300" t="s">
        <v>29</v>
      </c>
      <c r="B50" s="301"/>
      <c r="C50" s="301"/>
      <c r="D50" s="301"/>
      <c r="E50" s="302"/>
      <c r="F50" s="75">
        <f>SUM(F46:F49)</f>
        <v>0</v>
      </c>
      <c r="G50" s="314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6"/>
    </row>
    <row r="51" spans="1:18" ht="21.75" customHeight="1" thickBot="1">
      <c r="A51" s="76" t="s">
        <v>38</v>
      </c>
      <c r="B51" s="77"/>
      <c r="C51" s="78"/>
      <c r="D51" s="79"/>
      <c r="E51" s="80"/>
      <c r="F51" s="79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7"/>
    </row>
    <row r="52" spans="1:18" s="7" customFormat="1" ht="12.75" customHeight="1">
      <c r="A52" s="369" t="s">
        <v>15</v>
      </c>
      <c r="B52" s="287" t="s">
        <v>39</v>
      </c>
      <c r="C52" s="297" t="s">
        <v>40</v>
      </c>
      <c r="D52" s="299" t="s">
        <v>41</v>
      </c>
      <c r="E52" s="287" t="s">
        <v>42</v>
      </c>
      <c r="F52" s="248" t="s">
        <v>20</v>
      </c>
      <c r="G52" s="294" t="s">
        <v>21</v>
      </c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6"/>
    </row>
    <row r="53" spans="1:18" s="8" customFormat="1" ht="13.5" customHeight="1">
      <c r="A53" s="369"/>
      <c r="B53" s="287"/>
      <c r="C53" s="298"/>
      <c r="D53" s="299"/>
      <c r="E53" s="287"/>
      <c r="F53" s="250"/>
      <c r="G53" s="47" t="s">
        <v>22</v>
      </c>
      <c r="H53" s="47" t="s">
        <v>59</v>
      </c>
      <c r="I53" s="47" t="s">
        <v>23</v>
      </c>
      <c r="J53" s="47" t="s">
        <v>24</v>
      </c>
      <c r="K53" s="47" t="s">
        <v>25</v>
      </c>
      <c r="L53" s="47" t="s">
        <v>26</v>
      </c>
      <c r="M53" s="47" t="s">
        <v>27</v>
      </c>
      <c r="N53" s="47" t="s">
        <v>28</v>
      </c>
      <c r="O53" s="47" t="s">
        <v>55</v>
      </c>
      <c r="P53" s="47" t="s">
        <v>56</v>
      </c>
      <c r="Q53" s="47" t="s">
        <v>57</v>
      </c>
      <c r="R53" s="48" t="s">
        <v>58</v>
      </c>
    </row>
    <row r="54" spans="1:18" ht="12.75">
      <c r="A54" s="49"/>
      <c r="B54" s="42"/>
      <c r="C54" s="50"/>
      <c r="D54" s="43"/>
      <c r="E54" s="42"/>
      <c r="F54" s="43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/>
    </row>
    <row r="55" spans="1:18" ht="12.75">
      <c r="A55" s="49"/>
      <c r="B55" s="42"/>
      <c r="C55" s="50"/>
      <c r="D55" s="43"/>
      <c r="E55" s="42"/>
      <c r="F55" s="43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</row>
    <row r="56" spans="1:18" ht="12.75">
      <c r="A56" s="49"/>
      <c r="B56" s="42"/>
      <c r="C56" s="50"/>
      <c r="D56" s="43"/>
      <c r="E56" s="42"/>
      <c r="F56" s="43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</row>
    <row r="57" spans="1:18" ht="12.75">
      <c r="A57" s="49"/>
      <c r="B57" s="42"/>
      <c r="C57" s="50"/>
      <c r="D57" s="43"/>
      <c r="E57" s="42"/>
      <c r="F57" s="43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</row>
    <row r="58" spans="1:18" ht="13.5" thickBot="1">
      <c r="A58" s="300" t="s">
        <v>29</v>
      </c>
      <c r="B58" s="301"/>
      <c r="C58" s="301"/>
      <c r="D58" s="301"/>
      <c r="E58" s="302"/>
      <c r="F58" s="83">
        <f>SUM(F54:F57)</f>
        <v>0</v>
      </c>
      <c r="G58" s="314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6"/>
    </row>
    <row r="59" spans="1:18" ht="22.5" customHeight="1" thickBot="1">
      <c r="A59" s="76" t="s">
        <v>43</v>
      </c>
      <c r="B59" s="77"/>
      <c r="C59" s="78"/>
      <c r="D59" s="79"/>
      <c r="E59" s="80"/>
      <c r="F59" s="79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</row>
    <row r="60" spans="1:18" s="7" customFormat="1" ht="12.75" customHeight="1">
      <c r="A60" s="354" t="s">
        <v>15</v>
      </c>
      <c r="B60" s="370"/>
      <c r="C60" s="370"/>
      <c r="D60" s="355"/>
      <c r="E60" s="287" t="s">
        <v>39</v>
      </c>
      <c r="F60" s="288" t="s">
        <v>36</v>
      </c>
      <c r="G60" s="294" t="s">
        <v>21</v>
      </c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6"/>
    </row>
    <row r="61" spans="1:18" s="8" customFormat="1" ht="13.5" customHeight="1">
      <c r="A61" s="335"/>
      <c r="B61" s="336"/>
      <c r="C61" s="336"/>
      <c r="D61" s="356"/>
      <c r="E61" s="287"/>
      <c r="F61" s="288"/>
      <c r="G61" s="47" t="s">
        <v>22</v>
      </c>
      <c r="H61" s="47" t="s">
        <v>59</v>
      </c>
      <c r="I61" s="47" t="s">
        <v>23</v>
      </c>
      <c r="J61" s="47" t="s">
        <v>24</v>
      </c>
      <c r="K61" s="47" t="s">
        <v>25</v>
      </c>
      <c r="L61" s="47" t="s">
        <v>26</v>
      </c>
      <c r="M61" s="47" t="s">
        <v>27</v>
      </c>
      <c r="N61" s="47" t="s">
        <v>28</v>
      </c>
      <c r="O61" s="47" t="s">
        <v>55</v>
      </c>
      <c r="P61" s="47" t="s">
        <v>56</v>
      </c>
      <c r="Q61" s="47" t="s">
        <v>57</v>
      </c>
      <c r="R61" s="48" t="s">
        <v>58</v>
      </c>
    </row>
    <row r="62" spans="1:18" ht="12.75">
      <c r="A62" s="312"/>
      <c r="B62" s="317"/>
      <c r="C62" s="317"/>
      <c r="D62" s="313"/>
      <c r="E62" s="42"/>
      <c r="F62" s="43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2"/>
    </row>
    <row r="63" spans="1:18" ht="12.75">
      <c r="A63" s="312"/>
      <c r="B63" s="317"/>
      <c r="C63" s="317"/>
      <c r="D63" s="313"/>
      <c r="E63" s="42"/>
      <c r="F63" s="43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</row>
    <row r="64" spans="1:18" ht="12.75">
      <c r="A64" s="312"/>
      <c r="B64" s="317"/>
      <c r="C64" s="317"/>
      <c r="D64" s="313"/>
      <c r="E64" s="42"/>
      <c r="F64" s="43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/>
    </row>
    <row r="65" spans="1:18" ht="12.75">
      <c r="A65" s="312"/>
      <c r="B65" s="317"/>
      <c r="C65" s="317"/>
      <c r="D65" s="313"/>
      <c r="E65" s="42"/>
      <c r="F65" s="43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</row>
    <row r="66" spans="1:18" ht="13.5" thickBot="1">
      <c r="A66" s="300" t="s">
        <v>29</v>
      </c>
      <c r="B66" s="301"/>
      <c r="C66" s="301"/>
      <c r="D66" s="301"/>
      <c r="E66" s="302"/>
      <c r="F66" s="83">
        <f>SUM(F62:F65)</f>
        <v>0</v>
      </c>
      <c r="G66" s="314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6"/>
    </row>
    <row r="67" spans="1:18" s="4" customFormat="1" ht="19.5" customHeight="1" thickBot="1">
      <c r="A67" s="76" t="s">
        <v>44</v>
      </c>
      <c r="B67" s="77"/>
      <c r="C67" s="78"/>
      <c r="D67" s="79"/>
      <c r="E67" s="80"/>
      <c r="F67" s="79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spans="1:18" s="7" customFormat="1" ht="12.75" customHeight="1">
      <c r="A68" s="354" t="s">
        <v>15</v>
      </c>
      <c r="B68" s="355"/>
      <c r="C68" s="287" t="s">
        <v>35</v>
      </c>
      <c r="D68" s="371" t="s">
        <v>17</v>
      </c>
      <c r="E68" s="321" t="s">
        <v>33</v>
      </c>
      <c r="F68" s="248" t="s">
        <v>20</v>
      </c>
      <c r="G68" s="294" t="s">
        <v>21</v>
      </c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6"/>
    </row>
    <row r="69" spans="1:18" s="8" customFormat="1" ht="13.5" customHeight="1">
      <c r="A69" s="335"/>
      <c r="B69" s="356"/>
      <c r="C69" s="287"/>
      <c r="D69" s="322"/>
      <c r="E69" s="322"/>
      <c r="F69" s="250"/>
      <c r="G69" s="47" t="s">
        <v>22</v>
      </c>
      <c r="H69" s="47" t="s">
        <v>59</v>
      </c>
      <c r="I69" s="47" t="s">
        <v>23</v>
      </c>
      <c r="J69" s="47" t="s">
        <v>24</v>
      </c>
      <c r="K69" s="47" t="s">
        <v>25</v>
      </c>
      <c r="L69" s="47" t="s">
        <v>26</v>
      </c>
      <c r="M69" s="47" t="s">
        <v>27</v>
      </c>
      <c r="N69" s="47" t="s">
        <v>28</v>
      </c>
      <c r="O69" s="47" t="s">
        <v>55</v>
      </c>
      <c r="P69" s="47" t="s">
        <v>56</v>
      </c>
      <c r="Q69" s="47" t="s">
        <v>57</v>
      </c>
      <c r="R69" s="48" t="s">
        <v>58</v>
      </c>
    </row>
    <row r="70" spans="1:18" ht="12.75">
      <c r="A70" s="312"/>
      <c r="B70" s="313"/>
      <c r="C70" s="50"/>
      <c r="D70" s="43"/>
      <c r="E70" s="42"/>
      <c r="F70" s="4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</row>
    <row r="71" spans="1:18" ht="12.75">
      <c r="A71" s="312"/>
      <c r="B71" s="313"/>
      <c r="C71" s="50"/>
      <c r="D71" s="43"/>
      <c r="E71" s="42"/>
      <c r="F71" s="43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spans="1:18" ht="12.75">
      <c r="A72" s="312"/>
      <c r="B72" s="313"/>
      <c r="C72" s="50"/>
      <c r="D72" s="43"/>
      <c r="E72" s="42"/>
      <c r="F72" s="43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</row>
    <row r="73" spans="1:18" ht="12.75">
      <c r="A73" s="312"/>
      <c r="B73" s="313"/>
      <c r="C73" s="50"/>
      <c r="D73" s="43"/>
      <c r="E73" s="42"/>
      <c r="F73" s="43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/>
    </row>
    <row r="74" spans="1:18" ht="13.5" thickBot="1">
      <c r="A74" s="300" t="s">
        <v>29</v>
      </c>
      <c r="B74" s="301"/>
      <c r="C74" s="301"/>
      <c r="D74" s="301"/>
      <c r="E74" s="302"/>
      <c r="F74" s="75">
        <f>SUM(F71:F73)</f>
        <v>0</v>
      </c>
      <c r="G74" s="314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6"/>
    </row>
    <row r="75" spans="1:18" ht="18" customHeight="1" thickBot="1">
      <c r="A75" s="76" t="s">
        <v>89</v>
      </c>
      <c r="B75" s="77"/>
      <c r="C75" s="78"/>
      <c r="D75" s="79"/>
      <c r="E75" s="80"/>
      <c r="F75" s="79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1:18" ht="12.75">
      <c r="A76" s="354" t="s">
        <v>15</v>
      </c>
      <c r="B76" s="355"/>
      <c r="C76" s="287" t="s">
        <v>35</v>
      </c>
      <c r="D76" s="371" t="s">
        <v>17</v>
      </c>
      <c r="E76" s="321" t="s">
        <v>33</v>
      </c>
      <c r="F76" s="248" t="s">
        <v>20</v>
      </c>
      <c r="G76" s="294" t="s">
        <v>21</v>
      </c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6"/>
    </row>
    <row r="77" spans="1:18" ht="12.75">
      <c r="A77" s="335"/>
      <c r="B77" s="356"/>
      <c r="C77" s="287"/>
      <c r="D77" s="322"/>
      <c r="E77" s="322"/>
      <c r="F77" s="250"/>
      <c r="G77" s="47" t="s">
        <v>22</v>
      </c>
      <c r="H77" s="47" t="s">
        <v>59</v>
      </c>
      <c r="I77" s="47" t="s">
        <v>23</v>
      </c>
      <c r="J77" s="47" t="s">
        <v>24</v>
      </c>
      <c r="K77" s="47" t="s">
        <v>25</v>
      </c>
      <c r="L77" s="47" t="s">
        <v>26</v>
      </c>
      <c r="M77" s="47" t="s">
        <v>27</v>
      </c>
      <c r="N77" s="47" t="s">
        <v>28</v>
      </c>
      <c r="O77" s="47" t="s">
        <v>55</v>
      </c>
      <c r="P77" s="47" t="s">
        <v>56</v>
      </c>
      <c r="Q77" s="47" t="s">
        <v>57</v>
      </c>
      <c r="R77" s="47" t="s">
        <v>58</v>
      </c>
    </row>
    <row r="78" spans="1:18" ht="12.75">
      <c r="A78" s="374" t="s">
        <v>99</v>
      </c>
      <c r="B78" s="286"/>
      <c r="C78" s="50"/>
      <c r="D78" s="43"/>
      <c r="E78" s="42"/>
      <c r="F78" s="43">
        <v>134678635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12.75">
      <c r="A79" s="285" t="s">
        <v>91</v>
      </c>
      <c r="B79" s="286"/>
      <c r="C79" s="50"/>
      <c r="D79" s="43"/>
      <c r="E79" s="42"/>
      <c r="F79" s="43">
        <v>3111634.8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18" ht="12.75">
      <c r="A80" s="285" t="s">
        <v>181</v>
      </c>
      <c r="B80" s="286"/>
      <c r="C80" s="50"/>
      <c r="D80" s="43"/>
      <c r="E80" s="42"/>
      <c r="F80" s="43">
        <v>2000000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1:18" ht="12.75">
      <c r="A81" s="374" t="s">
        <v>100</v>
      </c>
      <c r="B81" s="286"/>
      <c r="C81" s="50"/>
      <c r="D81" s="43"/>
      <c r="E81" s="42"/>
      <c r="F81" s="43">
        <v>700000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12.75">
      <c r="A82" s="312"/>
      <c r="B82" s="313"/>
      <c r="C82" s="50"/>
      <c r="D82" s="43"/>
      <c r="E82" s="42"/>
      <c r="F82" s="43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12.75">
      <c r="A83" s="375" t="s">
        <v>29</v>
      </c>
      <c r="B83" s="376"/>
      <c r="C83" s="376"/>
      <c r="D83" s="376"/>
      <c r="E83" s="377"/>
      <c r="F83" s="75">
        <f>SUM(F78:F82)</f>
        <v>140490269.8</v>
      </c>
      <c r="G83" s="378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80"/>
    </row>
    <row r="84" spans="1:18" ht="12.75">
      <c r="A84" s="372" t="s">
        <v>90</v>
      </c>
      <c r="B84" s="372"/>
      <c r="C84" s="372"/>
      <c r="D84" s="372"/>
      <c r="E84" s="372"/>
      <c r="F84" s="43">
        <f>F25+F33+F42+F50+F58+F66+F74</f>
        <v>0</v>
      </c>
      <c r="G84" s="318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73"/>
    </row>
    <row r="85" spans="1:18" ht="12.75">
      <c r="A85" s="84"/>
      <c r="B85" s="84"/>
      <c r="C85" s="85"/>
      <c r="D85" s="86"/>
      <c r="E85" s="87"/>
      <c r="F85" s="86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</sheetData>
  <sheetProtection/>
  <mergeCells count="115">
    <mergeCell ref="F76:F77"/>
    <mergeCell ref="G76:R76"/>
    <mergeCell ref="A84:E84"/>
    <mergeCell ref="G84:R84"/>
    <mergeCell ref="A78:B78"/>
    <mergeCell ref="A79:B79"/>
    <mergeCell ref="A81:B81"/>
    <mergeCell ref="A82:B82"/>
    <mergeCell ref="A83:E83"/>
    <mergeCell ref="G83:R83"/>
    <mergeCell ref="A76:B77"/>
    <mergeCell ref="C76:C77"/>
    <mergeCell ref="D76:D77"/>
    <mergeCell ref="E76:E77"/>
    <mergeCell ref="A66:E66"/>
    <mergeCell ref="E68:E69"/>
    <mergeCell ref="C68:C69"/>
    <mergeCell ref="D68:D69"/>
    <mergeCell ref="A70:B70"/>
    <mergeCell ref="A63:D63"/>
    <mergeCell ref="A40:B40"/>
    <mergeCell ref="E36:E37"/>
    <mergeCell ref="C36:C37"/>
    <mergeCell ref="C19:C20"/>
    <mergeCell ref="A19:A20"/>
    <mergeCell ref="D44:D45"/>
    <mergeCell ref="A27:B28"/>
    <mergeCell ref="A29:B29"/>
    <mergeCell ref="A30:B30"/>
    <mergeCell ref="G58:R58"/>
    <mergeCell ref="A38:B38"/>
    <mergeCell ref="A46:B46"/>
    <mergeCell ref="G50:R50"/>
    <mergeCell ref="G44:R44"/>
    <mergeCell ref="A64:D64"/>
    <mergeCell ref="A52:A53"/>
    <mergeCell ref="A62:D62"/>
    <mergeCell ref="A60:D61"/>
    <mergeCell ref="C44:C45"/>
    <mergeCell ref="O3:R3"/>
    <mergeCell ref="A5:R6"/>
    <mergeCell ref="B1:J2"/>
    <mergeCell ref="A74:E74"/>
    <mergeCell ref="A71:B71"/>
    <mergeCell ref="G68:R68"/>
    <mergeCell ref="A73:B73"/>
    <mergeCell ref="A72:B72"/>
    <mergeCell ref="A68:B69"/>
    <mergeCell ref="G74:R74"/>
    <mergeCell ref="B3:J4"/>
    <mergeCell ref="G52:R52"/>
    <mergeCell ref="A58:E58"/>
    <mergeCell ref="A65:D65"/>
    <mergeCell ref="F10:F11"/>
    <mergeCell ref="F68:F69"/>
    <mergeCell ref="A9:F9"/>
    <mergeCell ref="G66:R66"/>
    <mergeCell ref="A48:B48"/>
    <mergeCell ref="A44:B45"/>
    <mergeCell ref="A42:E42"/>
    <mergeCell ref="A34:F34"/>
    <mergeCell ref="B19:B20"/>
    <mergeCell ref="C27:C28"/>
    <mergeCell ref="A39:B39"/>
    <mergeCell ref="A41:B41"/>
    <mergeCell ref="K4:N4"/>
    <mergeCell ref="O4:R4"/>
    <mergeCell ref="D10:D11"/>
    <mergeCell ref="A18:F18"/>
    <mergeCell ref="A1:A4"/>
    <mergeCell ref="A10:B11"/>
    <mergeCell ref="K1:R1"/>
    <mergeCell ref="K2:R2"/>
    <mergeCell ref="K3:N3"/>
    <mergeCell ref="A13:B13"/>
    <mergeCell ref="G34:M34"/>
    <mergeCell ref="G42:R42"/>
    <mergeCell ref="E44:E45"/>
    <mergeCell ref="D19:D20"/>
    <mergeCell ref="E19:E20"/>
    <mergeCell ref="F19:F20"/>
    <mergeCell ref="D36:D37"/>
    <mergeCell ref="E27:E28"/>
    <mergeCell ref="A26:F26"/>
    <mergeCell ref="G19:R19"/>
    <mergeCell ref="A7:R8"/>
    <mergeCell ref="A12:B12"/>
    <mergeCell ref="G25:R25"/>
    <mergeCell ref="C10:C11"/>
    <mergeCell ref="E10:E11"/>
    <mergeCell ref="A17:E17"/>
    <mergeCell ref="A25:E25"/>
    <mergeCell ref="A14:B14"/>
    <mergeCell ref="A15:B15"/>
    <mergeCell ref="A16:B16"/>
    <mergeCell ref="D52:D53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A80:B80"/>
    <mergeCell ref="E60:E61"/>
    <mergeCell ref="F60:F61"/>
    <mergeCell ref="A47:B47"/>
    <mergeCell ref="B52:B53"/>
    <mergeCell ref="G27:R27"/>
    <mergeCell ref="G60:R60"/>
    <mergeCell ref="F44:F45"/>
    <mergeCell ref="F36:F37"/>
    <mergeCell ref="C52:C53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SheetLayoutView="100" zoomScalePageLayoutView="0" workbookViewId="0" topLeftCell="B7">
      <selection activeCell="F12" sqref="F12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9.8515625" style="13" customWidth="1"/>
    <col min="4" max="4" width="20.28125" style="13" customWidth="1"/>
    <col min="5" max="5" width="15.140625" style="13" customWidth="1"/>
    <col min="6" max="6" width="18.57421875" style="16" customWidth="1"/>
    <col min="7" max="7" width="19.57421875" style="17" customWidth="1"/>
    <col min="8" max="16384" width="11.421875" style="13" customWidth="1"/>
  </cols>
  <sheetData>
    <row r="1" spans="1:7" ht="26.25" customHeight="1">
      <c r="A1" s="381"/>
      <c r="B1" s="384" t="s">
        <v>49</v>
      </c>
      <c r="C1" s="384"/>
      <c r="D1" s="384"/>
      <c r="E1" s="384"/>
      <c r="F1" s="385" t="s">
        <v>51</v>
      </c>
      <c r="G1" s="385"/>
    </row>
    <row r="2" spans="1:7" ht="26.25" customHeight="1">
      <c r="A2" s="382"/>
      <c r="B2" s="384"/>
      <c r="C2" s="384"/>
      <c r="D2" s="384"/>
      <c r="E2" s="384"/>
      <c r="F2" s="386" t="s">
        <v>52</v>
      </c>
      <c r="G2" s="386"/>
    </row>
    <row r="3" spans="1:8" s="1" customFormat="1" ht="26.25" customHeight="1">
      <c r="A3" s="382"/>
      <c r="B3" s="387" t="s">
        <v>50</v>
      </c>
      <c r="C3" s="387"/>
      <c r="D3" s="387"/>
      <c r="E3" s="387"/>
      <c r="F3" s="6" t="s">
        <v>53</v>
      </c>
      <c r="G3" s="6" t="s">
        <v>68</v>
      </c>
      <c r="H3" s="5"/>
    </row>
    <row r="4" spans="1:8" s="1" customFormat="1" ht="26.25" customHeight="1">
      <c r="A4" s="383"/>
      <c r="B4" s="387"/>
      <c r="C4" s="387"/>
      <c r="D4" s="387"/>
      <c r="E4" s="387"/>
      <c r="F4" s="6" t="str">
        <f>+'[1]POA H.B.'!K4</f>
        <v>Versión 6</v>
      </c>
      <c r="G4" s="24">
        <f>+'[1]POA H.B.'!O4</f>
        <v>42296</v>
      </c>
      <c r="H4" s="5"/>
    </row>
    <row r="5" spans="1:8" s="1" customFormat="1" ht="21" customHeight="1">
      <c r="A5" s="388" t="s">
        <v>54</v>
      </c>
      <c r="B5" s="388"/>
      <c r="C5" s="388"/>
      <c r="D5" s="388"/>
      <c r="E5" s="388"/>
      <c r="F5" s="388"/>
      <c r="G5" s="388"/>
      <c r="H5" s="5"/>
    </row>
    <row r="6" spans="1:7" ht="28.5" customHeight="1">
      <c r="A6" s="389" t="s">
        <v>177</v>
      </c>
      <c r="B6" s="390"/>
      <c r="C6" s="390"/>
      <c r="D6" s="390"/>
      <c r="E6" s="390"/>
      <c r="F6" s="390"/>
      <c r="G6" s="391"/>
    </row>
    <row r="7" spans="1:7" ht="55.5" customHeight="1">
      <c r="A7" s="18" t="s">
        <v>71</v>
      </c>
      <c r="B7" s="392" t="s">
        <v>70</v>
      </c>
      <c r="C7" s="393"/>
      <c r="D7" s="19" t="s">
        <v>35</v>
      </c>
      <c r="E7" s="20" t="s">
        <v>48</v>
      </c>
      <c r="F7" s="21" t="s">
        <v>178</v>
      </c>
      <c r="G7" s="20" t="s">
        <v>72</v>
      </c>
    </row>
    <row r="8" spans="1:7" ht="31.5" customHeight="1">
      <c r="A8" s="142" t="s">
        <v>192</v>
      </c>
      <c r="B8" s="394" t="s">
        <v>193</v>
      </c>
      <c r="C8" s="395"/>
      <c r="D8" s="196" t="s">
        <v>194</v>
      </c>
      <c r="E8" s="197">
        <v>0.2</v>
      </c>
      <c r="F8" s="198">
        <f>(1141454)*1.004</f>
        <v>1146019.816</v>
      </c>
      <c r="G8" s="199">
        <f>F8*E8</f>
        <v>229203.96320000003</v>
      </c>
    </row>
    <row r="9" spans="1:7" ht="28.5" customHeight="1">
      <c r="A9" s="142" t="s">
        <v>195</v>
      </c>
      <c r="B9" s="396" t="s">
        <v>196</v>
      </c>
      <c r="C9" s="396"/>
      <c r="D9" s="200" t="s">
        <v>194</v>
      </c>
      <c r="E9" s="201">
        <v>10</v>
      </c>
      <c r="F9" s="144">
        <f>13292*1.004</f>
        <v>13345.168</v>
      </c>
      <c r="G9" s="199">
        <f>E9*F9</f>
        <v>133451.68</v>
      </c>
    </row>
    <row r="10" spans="1:7" ht="24.75" customHeight="1">
      <c r="A10" s="142" t="s">
        <v>197</v>
      </c>
      <c r="B10" s="397" t="s">
        <v>198</v>
      </c>
      <c r="C10" s="398"/>
      <c r="D10" s="200" t="s">
        <v>194</v>
      </c>
      <c r="E10" s="201">
        <v>5</v>
      </c>
      <c r="F10" s="144">
        <f>16205*1.004</f>
        <v>16269.82</v>
      </c>
      <c r="G10" s="199">
        <f>E10*F10</f>
        <v>81349.1</v>
      </c>
    </row>
    <row r="11" spans="1:7" ht="31.5" customHeight="1">
      <c r="A11" s="145">
        <v>110030003</v>
      </c>
      <c r="B11" s="397" t="s">
        <v>199</v>
      </c>
      <c r="C11" s="398"/>
      <c r="D11" s="143" t="s">
        <v>194</v>
      </c>
      <c r="E11" s="201">
        <v>25</v>
      </c>
      <c r="F11" s="144">
        <f>1180*1.004</f>
        <v>1184.72</v>
      </c>
      <c r="G11" s="199">
        <f aca="true" t="shared" si="0" ref="G11:G17">E11*F11</f>
        <v>29618</v>
      </c>
    </row>
    <row r="12" spans="1:7" ht="54" customHeight="1">
      <c r="A12" s="143" t="s">
        <v>200</v>
      </c>
      <c r="B12" s="402" t="s">
        <v>201</v>
      </c>
      <c r="C12" s="403"/>
      <c r="D12" s="143" t="s">
        <v>194</v>
      </c>
      <c r="E12" s="202">
        <v>25</v>
      </c>
      <c r="F12" s="144">
        <f>3263*1.004</f>
        <v>3276.052</v>
      </c>
      <c r="G12" s="199">
        <f t="shared" si="0"/>
        <v>81901.3</v>
      </c>
    </row>
    <row r="13" spans="1:7" ht="24.75" customHeight="1">
      <c r="A13" s="143" t="s">
        <v>202</v>
      </c>
      <c r="B13" s="404" t="s">
        <v>203</v>
      </c>
      <c r="C13" s="405"/>
      <c r="D13" s="143" t="s">
        <v>194</v>
      </c>
      <c r="E13" s="202">
        <v>3</v>
      </c>
      <c r="F13" s="144">
        <f>3028*1.004</f>
        <v>3040.112</v>
      </c>
      <c r="G13" s="199">
        <f t="shared" si="0"/>
        <v>9120.336</v>
      </c>
    </row>
    <row r="14" spans="1:7" ht="43.5" customHeight="1">
      <c r="A14" s="143" t="s">
        <v>204</v>
      </c>
      <c r="B14" s="404" t="s">
        <v>205</v>
      </c>
      <c r="C14" s="405"/>
      <c r="D14" s="143" t="s">
        <v>194</v>
      </c>
      <c r="E14" s="202">
        <v>9</v>
      </c>
      <c r="F14" s="144">
        <f>6276*1.004</f>
        <v>6301.104</v>
      </c>
      <c r="G14" s="199">
        <f t="shared" si="0"/>
        <v>56709.936</v>
      </c>
    </row>
    <row r="15" spans="1:7" ht="36.75" customHeight="1">
      <c r="A15" s="203">
        <v>110010186</v>
      </c>
      <c r="B15" s="406" t="s">
        <v>206</v>
      </c>
      <c r="C15" s="407"/>
      <c r="D15" s="204" t="s">
        <v>194</v>
      </c>
      <c r="E15" s="205" t="s">
        <v>211</v>
      </c>
      <c r="F15" s="206">
        <f>3048*1.004</f>
        <v>3060.192</v>
      </c>
      <c r="G15" s="199">
        <f t="shared" si="0"/>
        <v>61203.84</v>
      </c>
    </row>
    <row r="16" spans="1:7" ht="36.75" customHeight="1">
      <c r="A16" s="203">
        <v>110020029</v>
      </c>
      <c r="B16" s="406" t="s">
        <v>207</v>
      </c>
      <c r="C16" s="407"/>
      <c r="D16" s="204" t="s">
        <v>194</v>
      </c>
      <c r="E16" s="205" t="s">
        <v>208</v>
      </c>
      <c r="F16" s="206">
        <f>6697*1.004</f>
        <v>6723.7880000000005</v>
      </c>
      <c r="G16" s="199">
        <f>E16*F16</f>
        <v>6723.7880000000005</v>
      </c>
    </row>
    <row r="17" spans="1:7" ht="24.75" customHeight="1">
      <c r="A17" s="207">
        <v>110010064</v>
      </c>
      <c r="B17" s="406" t="s">
        <v>209</v>
      </c>
      <c r="C17" s="407"/>
      <c r="D17" s="204" t="s">
        <v>194</v>
      </c>
      <c r="E17" s="205" t="s">
        <v>208</v>
      </c>
      <c r="F17" s="206">
        <f>10073*1.004</f>
        <v>10113.292</v>
      </c>
      <c r="G17" s="199">
        <f t="shared" si="0"/>
        <v>10113.292</v>
      </c>
    </row>
    <row r="18" spans="1:8" ht="37.5" customHeight="1">
      <c r="A18" s="399" t="s">
        <v>210</v>
      </c>
      <c r="B18" s="400"/>
      <c r="C18" s="400"/>
      <c r="D18" s="400"/>
      <c r="E18" s="400"/>
      <c r="F18" s="401"/>
      <c r="G18" s="208">
        <f>SUM(G8:G17)</f>
        <v>699395.2352000001</v>
      </c>
      <c r="H18" s="209"/>
    </row>
    <row r="19" ht="15.75">
      <c r="G19" s="189"/>
    </row>
    <row r="20" ht="12">
      <c r="I20" s="190"/>
    </row>
  </sheetData>
  <sheetProtection/>
  <mergeCells count="19">
    <mergeCell ref="A18:F18"/>
    <mergeCell ref="B12:C12"/>
    <mergeCell ref="B13:C13"/>
    <mergeCell ref="B14:C14"/>
    <mergeCell ref="B15:C15"/>
    <mergeCell ref="B16:C16"/>
    <mergeCell ref="B17:C17"/>
    <mergeCell ref="A6:G6"/>
    <mergeCell ref="B7:C7"/>
    <mergeCell ref="B8:C8"/>
    <mergeCell ref="B9:C9"/>
    <mergeCell ref="B10:C10"/>
    <mergeCell ref="B11:C11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fitToHeight="0" fitToWidth="1" horizontalDpi="600" verticalDpi="600" orientation="landscape" paperSize="122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0" zoomScaleNormal="80" zoomScalePageLayoutView="0" workbookViewId="0" topLeftCell="G13">
      <selection activeCell="P19" sqref="P19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176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19.28125" style="1" customWidth="1"/>
    <col min="11" max="11" width="10.421875" style="1" customWidth="1"/>
    <col min="12" max="12" width="19.7109375" style="1" customWidth="1"/>
    <col min="13" max="13" width="10.421875" style="1" customWidth="1"/>
    <col min="14" max="14" width="19.7109375" style="1" customWidth="1"/>
    <col min="15" max="15" width="10.421875" style="1" customWidth="1"/>
    <col min="16" max="16" width="21.7109375" style="1" customWidth="1"/>
    <col min="17" max="17" width="14.421875" style="1" customWidth="1"/>
    <col min="18" max="18" width="14.140625" style="1" customWidth="1"/>
    <col min="19" max="19" width="21.421875" style="1" customWidth="1"/>
    <col min="20" max="16384" width="9.140625" style="1" customWidth="1"/>
  </cols>
  <sheetData>
    <row r="1" spans="1:21" ht="36" customHeight="1">
      <c r="A1" s="230"/>
      <c r="B1" s="230"/>
      <c r="C1" s="230"/>
      <c r="D1" s="408" t="s">
        <v>14</v>
      </c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59"/>
      <c r="Q1" s="385" t="s">
        <v>51</v>
      </c>
      <c r="R1" s="385"/>
      <c r="S1" s="385"/>
      <c r="T1" s="5"/>
      <c r="U1" s="5"/>
    </row>
    <row r="2" spans="1:21" ht="25.5" customHeight="1">
      <c r="A2" s="230"/>
      <c r="B2" s="230"/>
      <c r="C2" s="230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159"/>
      <c r="Q2" s="386" t="s">
        <v>52</v>
      </c>
      <c r="R2" s="386"/>
      <c r="S2" s="386"/>
      <c r="T2" s="5"/>
      <c r="U2" s="5"/>
    </row>
    <row r="3" spans="1:21" ht="33" customHeight="1">
      <c r="A3" s="230"/>
      <c r="B3" s="230"/>
      <c r="C3" s="230"/>
      <c r="D3" s="408" t="s">
        <v>50</v>
      </c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159"/>
      <c r="Q3" s="6" t="s">
        <v>53</v>
      </c>
      <c r="R3" s="238" t="s">
        <v>69</v>
      </c>
      <c r="S3" s="238"/>
      <c r="T3" s="5"/>
      <c r="U3" s="5"/>
    </row>
    <row r="4" spans="1:21" ht="30.75" customHeight="1">
      <c r="A4" s="230"/>
      <c r="B4" s="230"/>
      <c r="C4" s="230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159"/>
      <c r="Q4" s="6" t="str">
        <f>+'[2]POA H.C. '!F4</f>
        <v>Versión 0</v>
      </c>
      <c r="R4" s="409" t="str">
        <f>+'[2]POA H.C. '!G4</f>
        <v>21/09/217</v>
      </c>
      <c r="S4" s="409"/>
      <c r="T4" s="5"/>
      <c r="U4" s="5"/>
    </row>
    <row r="5" spans="1:21" ht="21" customHeight="1">
      <c r="A5" s="388" t="s">
        <v>54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5"/>
      <c r="U5" s="5"/>
    </row>
    <row r="6" spans="1:21" ht="21" customHeight="1">
      <c r="A6" s="388" t="s">
        <v>102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5"/>
      <c r="U6" s="5"/>
    </row>
    <row r="7" spans="1:21" ht="21.75" customHeight="1">
      <c r="A7" s="410" t="s">
        <v>46</v>
      </c>
      <c r="B7" s="410"/>
      <c r="C7" s="410"/>
      <c r="D7" s="410"/>
      <c r="E7" s="411" t="s">
        <v>115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5"/>
      <c r="U7" s="5"/>
    </row>
    <row r="8" spans="1:21" ht="21.75" customHeight="1">
      <c r="A8" s="410" t="s">
        <v>47</v>
      </c>
      <c r="B8" s="410"/>
      <c r="C8" s="410"/>
      <c r="D8" s="410"/>
      <c r="E8" s="412" t="s">
        <v>116</v>
      </c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5"/>
      <c r="U8" s="5"/>
    </row>
    <row r="9" spans="1:21" ht="21.75" customHeight="1">
      <c r="A9" s="410" t="s">
        <v>104</v>
      </c>
      <c r="B9" s="410"/>
      <c r="C9" s="410"/>
      <c r="D9" s="410"/>
      <c r="E9" s="412" t="s">
        <v>117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5"/>
      <c r="U9" s="5"/>
    </row>
    <row r="10" spans="1:19" ht="21.75" customHeight="1">
      <c r="A10" s="410" t="s">
        <v>45</v>
      </c>
      <c r="B10" s="410"/>
      <c r="C10" s="410"/>
      <c r="D10" s="410"/>
      <c r="E10" s="413" t="s">
        <v>119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1:19" ht="21.75" customHeight="1">
      <c r="A11" s="410" t="s">
        <v>105</v>
      </c>
      <c r="B11" s="410"/>
      <c r="C11" s="410"/>
      <c r="D11" s="410"/>
      <c r="E11" s="414" t="s">
        <v>118</v>
      </c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</row>
    <row r="12" spans="1:19" ht="12.75" customHeight="1">
      <c r="A12" s="415" t="s">
        <v>113</v>
      </c>
      <c r="B12" s="259" t="s">
        <v>106</v>
      </c>
      <c r="C12" s="259"/>
      <c r="D12" s="259"/>
      <c r="E12" s="259"/>
      <c r="F12" s="416" t="s">
        <v>74</v>
      </c>
      <c r="G12" s="416" t="s">
        <v>107</v>
      </c>
      <c r="H12" s="259" t="s">
        <v>35</v>
      </c>
      <c r="I12" s="259" t="s">
        <v>63</v>
      </c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19" ht="12.75">
      <c r="A13" s="415"/>
      <c r="B13" s="259"/>
      <c r="C13" s="259"/>
      <c r="D13" s="259"/>
      <c r="E13" s="259"/>
      <c r="F13" s="416"/>
      <c r="G13" s="416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</row>
    <row r="14" spans="1:19" ht="42.75" customHeight="1">
      <c r="A14" s="415"/>
      <c r="B14" s="259"/>
      <c r="C14" s="259"/>
      <c r="D14" s="259"/>
      <c r="E14" s="259"/>
      <c r="F14" s="416"/>
      <c r="G14" s="416"/>
      <c r="H14" s="259"/>
      <c r="I14" s="158" t="s">
        <v>126</v>
      </c>
      <c r="J14" s="158" t="s">
        <v>151</v>
      </c>
      <c r="K14" s="158" t="s">
        <v>127</v>
      </c>
      <c r="L14" s="158" t="s">
        <v>152</v>
      </c>
      <c r="M14" s="158" t="s">
        <v>128</v>
      </c>
      <c r="N14" s="158" t="s">
        <v>153</v>
      </c>
      <c r="O14" s="158" t="s">
        <v>129</v>
      </c>
      <c r="P14" s="158" t="s">
        <v>154</v>
      </c>
      <c r="Q14" s="259" t="s">
        <v>76</v>
      </c>
      <c r="R14" s="259"/>
      <c r="S14" s="157" t="s">
        <v>114</v>
      </c>
    </row>
    <row r="15" spans="1:19" ht="39" customHeight="1">
      <c r="A15" s="278" t="s">
        <v>119</v>
      </c>
      <c r="B15" s="423" t="s">
        <v>120</v>
      </c>
      <c r="C15" s="424"/>
      <c r="D15" s="424"/>
      <c r="E15" s="425"/>
      <c r="F15" s="140" t="s">
        <v>122</v>
      </c>
      <c r="G15" s="154">
        <v>0</v>
      </c>
      <c r="H15" s="141" t="s">
        <v>125</v>
      </c>
      <c r="I15" s="154">
        <v>0.4</v>
      </c>
      <c r="J15" s="155">
        <v>1689066946</v>
      </c>
      <c r="K15" s="154">
        <v>0.5</v>
      </c>
      <c r="L15" s="152">
        <v>645400000</v>
      </c>
      <c r="M15" s="167">
        <v>0.1</v>
      </c>
      <c r="N15" s="152">
        <v>569175957</v>
      </c>
      <c r="O15" s="178"/>
      <c r="P15" s="156"/>
      <c r="Q15" s="417">
        <f aca="true" t="shared" si="0" ref="Q15:Q20">G15+I15+K15+M15+O15</f>
        <v>1</v>
      </c>
      <c r="R15" s="417"/>
      <c r="S15" s="418">
        <f>SUM(J15:J18)+SUM(L15:L18)+SUM(N15:N18)+SUM(P15:P18)+P19</f>
        <v>3933705536</v>
      </c>
    </row>
    <row r="16" spans="1:19" ht="39.75" customHeight="1">
      <c r="A16" s="279"/>
      <c r="B16" s="420" t="s">
        <v>121</v>
      </c>
      <c r="C16" s="421"/>
      <c r="D16" s="421"/>
      <c r="E16" s="422"/>
      <c r="F16" s="140" t="s">
        <v>123</v>
      </c>
      <c r="G16" s="154">
        <v>0.17</v>
      </c>
      <c r="H16" s="141" t="s">
        <v>125</v>
      </c>
      <c r="I16" s="154">
        <v>0.4</v>
      </c>
      <c r="J16" s="148">
        <v>9340000</v>
      </c>
      <c r="K16" s="154">
        <v>0.42999999999999994</v>
      </c>
      <c r="L16" s="152">
        <v>28065000</v>
      </c>
      <c r="M16" s="167">
        <v>0</v>
      </c>
      <c r="N16" s="84"/>
      <c r="O16" s="167">
        <v>0</v>
      </c>
      <c r="P16" s="148">
        <v>0</v>
      </c>
      <c r="Q16" s="417">
        <f t="shared" si="0"/>
        <v>1</v>
      </c>
      <c r="R16" s="417"/>
      <c r="S16" s="419"/>
    </row>
    <row r="17" spans="1:19" ht="57" customHeight="1">
      <c r="A17" s="279"/>
      <c r="B17" s="423" t="s">
        <v>130</v>
      </c>
      <c r="C17" s="424"/>
      <c r="D17" s="424"/>
      <c r="E17" s="425"/>
      <c r="F17" s="140" t="s">
        <v>124</v>
      </c>
      <c r="G17" s="154">
        <v>0.17</v>
      </c>
      <c r="H17" s="141" t="s">
        <v>125</v>
      </c>
      <c r="I17" s="154">
        <v>0.4</v>
      </c>
      <c r="J17" s="148">
        <v>9340000</v>
      </c>
      <c r="K17" s="154">
        <v>0.42999999999999994</v>
      </c>
      <c r="L17" s="152">
        <v>28065000</v>
      </c>
      <c r="M17" s="167">
        <v>0</v>
      </c>
      <c r="N17" s="152">
        <v>0</v>
      </c>
      <c r="O17" s="167">
        <v>0</v>
      </c>
      <c r="P17" s="148">
        <v>0</v>
      </c>
      <c r="Q17" s="417">
        <f t="shared" si="0"/>
        <v>1</v>
      </c>
      <c r="R17" s="417"/>
      <c r="S17" s="419"/>
    </row>
    <row r="18" spans="1:19" s="5" customFormat="1" ht="61.5" customHeight="1">
      <c r="A18" s="279"/>
      <c r="B18" s="423" t="s">
        <v>170</v>
      </c>
      <c r="C18" s="424"/>
      <c r="D18" s="424"/>
      <c r="E18" s="425"/>
      <c r="F18" s="140" t="s">
        <v>171</v>
      </c>
      <c r="G18" s="154">
        <v>0</v>
      </c>
      <c r="H18" s="141" t="s">
        <v>125</v>
      </c>
      <c r="I18" s="154">
        <v>0</v>
      </c>
      <c r="J18" s="148">
        <v>30000000</v>
      </c>
      <c r="K18" s="154">
        <v>0.5</v>
      </c>
      <c r="L18" s="152">
        <v>217000000</v>
      </c>
      <c r="M18" s="167">
        <v>0.5</v>
      </c>
      <c r="N18" s="152">
        <f>65000000+52000000</f>
        <v>117000000</v>
      </c>
      <c r="O18" s="167"/>
      <c r="P18" s="148"/>
      <c r="Q18" s="417">
        <f t="shared" si="0"/>
        <v>1</v>
      </c>
      <c r="R18" s="417"/>
      <c r="S18" s="419"/>
    </row>
    <row r="19" spans="1:19" s="5" customFormat="1" ht="61.5" customHeight="1">
      <c r="A19" s="280"/>
      <c r="B19" s="426" t="s">
        <v>179</v>
      </c>
      <c r="C19" s="427"/>
      <c r="D19" s="427"/>
      <c r="E19" s="428"/>
      <c r="F19" s="140" t="s">
        <v>180</v>
      </c>
      <c r="G19" s="154">
        <v>0</v>
      </c>
      <c r="H19" s="141" t="s">
        <v>125</v>
      </c>
      <c r="I19" s="154">
        <v>0</v>
      </c>
      <c r="J19" s="148">
        <v>0</v>
      </c>
      <c r="K19" s="154">
        <v>0</v>
      </c>
      <c r="L19" s="152">
        <v>0</v>
      </c>
      <c r="M19" s="167">
        <v>0</v>
      </c>
      <c r="N19" s="152">
        <v>0</v>
      </c>
      <c r="O19" s="167">
        <v>1</v>
      </c>
      <c r="P19" s="148">
        <v>591252633</v>
      </c>
      <c r="Q19" s="417">
        <f t="shared" si="0"/>
        <v>1</v>
      </c>
      <c r="R19" s="417"/>
      <c r="S19" s="193"/>
    </row>
    <row r="20" spans="1:19" s="5" customFormat="1" ht="55.5" customHeight="1">
      <c r="A20" s="386" t="s">
        <v>131</v>
      </c>
      <c r="B20" s="429" t="s">
        <v>132</v>
      </c>
      <c r="C20" s="429"/>
      <c r="D20" s="429"/>
      <c r="E20" s="429"/>
      <c r="F20" s="162" t="s">
        <v>134</v>
      </c>
      <c r="G20" s="163">
        <v>0.3833333333333333</v>
      </c>
      <c r="H20" s="158" t="s">
        <v>125</v>
      </c>
      <c r="I20" s="132">
        <v>0.10832</v>
      </c>
      <c r="J20" s="148">
        <v>223670996</v>
      </c>
      <c r="K20" s="164">
        <v>0.0833</v>
      </c>
      <c r="L20" s="165">
        <f>279660000-120000000+100000000</f>
        <v>259660000</v>
      </c>
      <c r="M20" s="149">
        <v>0.1583</v>
      </c>
      <c r="N20" s="165">
        <f>234550000+394000</f>
        <v>234944000</v>
      </c>
      <c r="O20" s="133">
        <v>0.15</v>
      </c>
      <c r="P20" s="148"/>
      <c r="Q20" s="430">
        <f t="shared" si="0"/>
        <v>0.8832533333333333</v>
      </c>
      <c r="R20" s="430"/>
      <c r="S20" s="431">
        <f>SUM(J20:J21)+SUM(L20:L21)+SUM(N20:N21)+SUM(P20:P21)</f>
        <v>975230996</v>
      </c>
    </row>
    <row r="21" spans="1:19" s="5" customFormat="1" ht="51" customHeight="1">
      <c r="A21" s="386"/>
      <c r="B21" s="429" t="s">
        <v>133</v>
      </c>
      <c r="C21" s="429"/>
      <c r="D21" s="429"/>
      <c r="E21" s="429"/>
      <c r="F21" s="161" t="s">
        <v>135</v>
      </c>
      <c r="G21" s="166">
        <v>1</v>
      </c>
      <c r="H21" s="158" t="s">
        <v>125</v>
      </c>
      <c r="I21" s="166">
        <v>1</v>
      </c>
      <c r="J21" s="148">
        <v>70000000</v>
      </c>
      <c r="K21" s="130">
        <v>1</v>
      </c>
      <c r="L21" s="165">
        <v>111900000</v>
      </c>
      <c r="M21" s="167">
        <v>1</v>
      </c>
      <c r="N21" s="165">
        <v>75056000</v>
      </c>
      <c r="O21" s="167">
        <v>1</v>
      </c>
      <c r="P21" s="148">
        <v>0</v>
      </c>
      <c r="Q21" s="432">
        <v>1</v>
      </c>
      <c r="R21" s="432"/>
      <c r="S21" s="415"/>
    </row>
    <row r="22" spans="1:19" s="5" customFormat="1" ht="51.75" customHeight="1">
      <c r="A22" s="150" t="s">
        <v>136</v>
      </c>
      <c r="B22" s="429" t="s">
        <v>137</v>
      </c>
      <c r="C22" s="429"/>
      <c r="D22" s="429"/>
      <c r="E22" s="429"/>
      <c r="F22" s="162" t="s">
        <v>138</v>
      </c>
      <c r="G22" s="168">
        <v>0</v>
      </c>
      <c r="H22" s="146" t="s">
        <v>139</v>
      </c>
      <c r="I22" s="146">
        <v>0</v>
      </c>
      <c r="J22" s="148">
        <v>0</v>
      </c>
      <c r="K22" s="169">
        <v>0</v>
      </c>
      <c r="L22" s="165">
        <v>0</v>
      </c>
      <c r="M22" s="134">
        <v>1</v>
      </c>
      <c r="N22" s="165">
        <v>190000000</v>
      </c>
      <c r="O22" s="134">
        <v>0</v>
      </c>
      <c r="P22" s="148">
        <v>0</v>
      </c>
      <c r="Q22" s="433">
        <f>G22+I22+K22+M22+O22</f>
        <v>1</v>
      </c>
      <c r="R22" s="434"/>
      <c r="S22" s="160">
        <f>J22+L22+N22+P22</f>
        <v>190000000</v>
      </c>
    </row>
    <row r="23" spans="1:19" s="5" customFormat="1" ht="39.75" customHeight="1">
      <c r="A23" s="150" t="s">
        <v>140</v>
      </c>
      <c r="B23" s="429" t="s">
        <v>141</v>
      </c>
      <c r="C23" s="429"/>
      <c r="D23" s="429"/>
      <c r="E23" s="429"/>
      <c r="F23" s="162" t="s">
        <v>142</v>
      </c>
      <c r="G23" s="168">
        <v>0</v>
      </c>
      <c r="H23" s="158" t="s">
        <v>125</v>
      </c>
      <c r="I23" s="146">
        <v>0</v>
      </c>
      <c r="J23" s="148">
        <v>0</v>
      </c>
      <c r="K23" s="151">
        <v>0</v>
      </c>
      <c r="L23" s="152"/>
      <c r="M23" s="153">
        <v>0</v>
      </c>
      <c r="N23" s="152">
        <v>0</v>
      </c>
      <c r="O23" s="153">
        <v>0</v>
      </c>
      <c r="P23" s="148">
        <v>0</v>
      </c>
      <c r="Q23" s="432">
        <f>G23+I23+K23+M23+O23</f>
        <v>0</v>
      </c>
      <c r="R23" s="432"/>
      <c r="S23" s="160">
        <f>J23+L23+N23+P23</f>
        <v>0</v>
      </c>
    </row>
    <row r="24" spans="1:19" s="5" customFormat="1" ht="39.75" customHeight="1">
      <c r="A24" s="435" t="s">
        <v>143</v>
      </c>
      <c r="B24" s="266" t="s">
        <v>144</v>
      </c>
      <c r="C24" s="267"/>
      <c r="D24" s="267"/>
      <c r="E24" s="267"/>
      <c r="F24" s="162" t="s">
        <v>145</v>
      </c>
      <c r="G24" s="168">
        <v>0</v>
      </c>
      <c r="H24" s="158" t="s">
        <v>125</v>
      </c>
      <c r="I24" s="146">
        <v>0</v>
      </c>
      <c r="J24" s="148">
        <v>96062116</v>
      </c>
      <c r="K24" s="169">
        <v>1</v>
      </c>
      <c r="L24" s="152"/>
      <c r="M24" s="134">
        <v>0</v>
      </c>
      <c r="N24" s="152"/>
      <c r="O24" s="134">
        <v>0</v>
      </c>
      <c r="P24" s="148"/>
      <c r="Q24" s="433">
        <f>G24+I24+K24+M24+O24</f>
        <v>1</v>
      </c>
      <c r="R24" s="434"/>
      <c r="S24" s="160"/>
    </row>
    <row r="25" spans="1:19" s="5" customFormat="1" ht="39.75" customHeight="1">
      <c r="A25" s="436"/>
      <c r="B25" s="272"/>
      <c r="C25" s="273"/>
      <c r="D25" s="273"/>
      <c r="E25" s="273"/>
      <c r="F25" s="171" t="s">
        <v>172</v>
      </c>
      <c r="G25" s="172">
        <v>0</v>
      </c>
      <c r="H25" s="146" t="s">
        <v>139</v>
      </c>
      <c r="I25" s="172">
        <v>0</v>
      </c>
      <c r="J25" s="172">
        <v>0</v>
      </c>
      <c r="K25" s="172">
        <v>0.1</v>
      </c>
      <c r="L25" s="172">
        <v>0</v>
      </c>
      <c r="M25" s="172">
        <v>0.4</v>
      </c>
      <c r="N25" s="165">
        <f>60000000-22000000</f>
        <v>38000000</v>
      </c>
      <c r="O25" s="172">
        <v>0.5</v>
      </c>
      <c r="P25" s="165">
        <v>224711919</v>
      </c>
      <c r="Q25" s="437"/>
      <c r="R25" s="437"/>
      <c r="S25" s="160">
        <f>J24+L24+N24+P24</f>
        <v>96062116</v>
      </c>
    </row>
    <row r="26" spans="1:19" s="5" customFormat="1" ht="78.75" customHeight="1">
      <c r="A26" s="438" t="s">
        <v>146</v>
      </c>
      <c r="B26" s="440" t="s">
        <v>147</v>
      </c>
      <c r="C26" s="441"/>
      <c r="D26" s="441"/>
      <c r="E26" s="442"/>
      <c r="F26" s="179" t="s">
        <v>148</v>
      </c>
      <c r="G26" s="180">
        <v>0</v>
      </c>
      <c r="H26" s="181" t="s">
        <v>125</v>
      </c>
      <c r="I26" s="182">
        <v>0.08</v>
      </c>
      <c r="J26" s="183"/>
      <c r="K26" s="182">
        <v>0.3448</v>
      </c>
      <c r="L26" s="184"/>
      <c r="M26" s="185">
        <v>0.3448</v>
      </c>
      <c r="N26" s="184"/>
      <c r="O26" s="185">
        <v>0.23</v>
      </c>
      <c r="P26" s="183"/>
      <c r="Q26" s="443">
        <f>G26+I26+K26+M26+O26</f>
        <v>0.9996</v>
      </c>
      <c r="R26" s="444"/>
      <c r="S26" s="186">
        <f>J26+L26+N26+P26</f>
        <v>0</v>
      </c>
    </row>
    <row r="27" spans="1:19" s="5" customFormat="1" ht="51" customHeight="1">
      <c r="A27" s="439"/>
      <c r="B27" s="440" t="s">
        <v>150</v>
      </c>
      <c r="C27" s="441"/>
      <c r="D27" s="441"/>
      <c r="E27" s="442"/>
      <c r="F27" s="179" t="s">
        <v>149</v>
      </c>
      <c r="G27" s="180">
        <v>1</v>
      </c>
      <c r="H27" s="181" t="s">
        <v>125</v>
      </c>
      <c r="I27" s="180">
        <v>1</v>
      </c>
      <c r="J27" s="183"/>
      <c r="K27" s="182">
        <v>1</v>
      </c>
      <c r="L27" s="184"/>
      <c r="M27" s="185">
        <v>1</v>
      </c>
      <c r="N27" s="184"/>
      <c r="O27" s="185">
        <v>1</v>
      </c>
      <c r="P27" s="183"/>
      <c r="Q27" s="443">
        <v>1</v>
      </c>
      <c r="R27" s="444"/>
      <c r="S27" s="186">
        <f>J27+L27+N27+P27</f>
        <v>0</v>
      </c>
    </row>
    <row r="28" spans="1:19" s="175" customFormat="1" ht="23.25" customHeight="1">
      <c r="A28" s="445" t="s">
        <v>75</v>
      </c>
      <c r="B28" s="445"/>
      <c r="C28" s="445"/>
      <c r="D28" s="445"/>
      <c r="E28" s="445"/>
      <c r="F28" s="445"/>
      <c r="G28" s="445"/>
      <c r="H28" s="445"/>
      <c r="I28" s="173"/>
      <c r="J28" s="174">
        <f>SUM(J15:J27)</f>
        <v>2127480058</v>
      </c>
      <c r="K28" s="173"/>
      <c r="L28" s="174">
        <f>SUM(L15:L27)</f>
        <v>1290090000</v>
      </c>
      <c r="M28" s="173"/>
      <c r="N28" s="174">
        <f>SUM(N15:N27)</f>
        <v>1224175957</v>
      </c>
      <c r="O28" s="131"/>
      <c r="P28" s="174">
        <f>SUM(P15:P27)</f>
        <v>815964552</v>
      </c>
      <c r="Q28" s="446">
        <f>J28+L28+N28+P28</f>
        <v>5457710567</v>
      </c>
      <c r="R28" s="447"/>
      <c r="S28" s="174">
        <f>SUM(S15:S27)</f>
        <v>5194998648</v>
      </c>
    </row>
    <row r="29" spans="2:3" ht="12.75">
      <c r="B29" s="4"/>
      <c r="C29" s="4"/>
    </row>
    <row r="30" ht="12.75">
      <c r="D30" s="1"/>
    </row>
    <row r="31" ht="12.75">
      <c r="G31" s="177"/>
    </row>
    <row r="34" spans="8:19" ht="12.75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8:19" ht="12.75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8:19" ht="12.75">
      <c r="H36" s="15"/>
      <c r="I36" s="15"/>
      <c r="J36" s="15"/>
      <c r="K36" s="15"/>
      <c r="L36" s="15"/>
      <c r="M36" s="15"/>
      <c r="N36" s="15"/>
      <c r="O36" s="14"/>
      <c r="P36" s="14"/>
      <c r="Q36" s="14"/>
      <c r="R36" s="14"/>
      <c r="S36" s="14"/>
    </row>
    <row r="37" spans="8:19" ht="12.75"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</row>
    <row r="40" spans="8:1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8:19" ht="12.75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8:19" ht="12.75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</sheetData>
  <sheetProtection/>
  <mergeCells count="59">
    <mergeCell ref="A26:A27"/>
    <mergeCell ref="B26:E26"/>
    <mergeCell ref="Q26:R26"/>
    <mergeCell ref="B27:E27"/>
    <mergeCell ref="Q27:R27"/>
    <mergeCell ref="A28:H28"/>
    <mergeCell ref="Q28:R28"/>
    <mergeCell ref="B22:E22"/>
    <mergeCell ref="Q22:R22"/>
    <mergeCell ref="B23:E23"/>
    <mergeCell ref="Q23:R23"/>
    <mergeCell ref="A24:A25"/>
    <mergeCell ref="B24:E25"/>
    <mergeCell ref="Q24:R24"/>
    <mergeCell ref="Q25:R25"/>
    <mergeCell ref="B19:E19"/>
    <mergeCell ref="Q19:R19"/>
    <mergeCell ref="A20:A21"/>
    <mergeCell ref="B20:E20"/>
    <mergeCell ref="Q20:R20"/>
    <mergeCell ref="S20:S21"/>
    <mergeCell ref="B21:E21"/>
    <mergeCell ref="Q21:R21"/>
    <mergeCell ref="A15:A19"/>
    <mergeCell ref="B15:E15"/>
    <mergeCell ref="Q15:R15"/>
    <mergeCell ref="S15:S18"/>
    <mergeCell ref="B16:E16"/>
    <mergeCell ref="Q16:R16"/>
    <mergeCell ref="B17:E17"/>
    <mergeCell ref="Q17:R17"/>
    <mergeCell ref="B18:E18"/>
    <mergeCell ref="Q18:R18"/>
    <mergeCell ref="A12:A14"/>
    <mergeCell ref="B12:E14"/>
    <mergeCell ref="F12:F14"/>
    <mergeCell ref="G12:G14"/>
    <mergeCell ref="H12:H14"/>
    <mergeCell ref="I12:S13"/>
    <mergeCell ref="Q14:R14"/>
    <mergeCell ref="A9:D9"/>
    <mergeCell ref="E9:S9"/>
    <mergeCell ref="A10:D10"/>
    <mergeCell ref="E10:S10"/>
    <mergeCell ref="A11:D11"/>
    <mergeCell ref="E11:S11"/>
    <mergeCell ref="A5:S5"/>
    <mergeCell ref="A6:S6"/>
    <mergeCell ref="A7:D7"/>
    <mergeCell ref="E7:S7"/>
    <mergeCell ref="A8:D8"/>
    <mergeCell ref="E8:S8"/>
    <mergeCell ref="A1:C4"/>
    <mergeCell ref="D1:O2"/>
    <mergeCell ref="Q1:S1"/>
    <mergeCell ref="Q2:S2"/>
    <mergeCell ref="D3:O4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2016-05-03T19:32:30Z</cp:lastPrinted>
  <dcterms:created xsi:type="dcterms:W3CDTF">2009-04-02T20:41:07Z</dcterms:created>
  <dcterms:modified xsi:type="dcterms:W3CDTF">2020-01-31T18:42:59Z</dcterms:modified>
  <cp:category/>
  <cp:version/>
  <cp:contentType/>
  <cp:contentStatus/>
</cp:coreProperties>
</file>