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70" windowHeight="9270" activeTab="1"/>
  </bookViews>
  <sheets>
    <sheet name="POA H.A." sheetId="1" r:id="rId1"/>
    <sheet name="POA H.B." sheetId="2" r:id="rId2"/>
    <sheet name="POA H.C." sheetId="3" r:id="rId3"/>
    <sheet name="POA H.D." sheetId="4" r:id="rId4"/>
  </sheets>
  <externalReferences>
    <externalReference r:id="rId7"/>
    <externalReference r:id="rId8"/>
    <externalReference r:id="rId9"/>
  </externalReferences>
  <definedNames>
    <definedName name="_xlnm.Print_Area" localSheetId="0">'POA H.A.'!$A$1:$O$35</definedName>
    <definedName name="_xlnm.Print_Titles" localSheetId="0">'POA H.A.'!$1:$13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comments2.xml><?xml version="1.0" encoding="utf-8"?>
<comments xmlns="http://schemas.openxmlformats.org/spreadsheetml/2006/main">
  <authors>
    <author>Yolanda Lopez</author>
    <author>Celia Vel?squez</author>
  </authors>
  <commentList>
    <comment ref="A56" authorId="0">
      <text>
        <r>
          <rPr>
            <b/>
            <sz val="9"/>
            <rFont val="Tahoma"/>
            <family val="0"/>
          </rPr>
          <t>Yolanda Lopez:</t>
        </r>
        <r>
          <rPr>
            <sz val="9"/>
            <rFont val="Tahoma"/>
            <family val="0"/>
          </rPr>
          <t xml:space="preserve">
Se ajusta a 2 meses y valor honorarios mensual para profesional categroria 1.</t>
        </r>
      </text>
    </comment>
    <comment ref="A57" authorId="0">
      <text>
        <r>
          <rPr>
            <b/>
            <sz val="9"/>
            <rFont val="Tahoma"/>
            <family val="0"/>
          </rPr>
          <t>Yolanda Lopez:</t>
        </r>
        <r>
          <rPr>
            <sz val="9"/>
            <rFont val="Tahoma"/>
            <family val="0"/>
          </rPr>
          <t xml:space="preserve">
Se ajusta valor honorarios profesional categoria 2 x dos meses</t>
        </r>
      </text>
    </comment>
    <comment ref="A70" authorId="0">
      <text>
        <r>
          <rPr>
            <b/>
            <sz val="9"/>
            <rFont val="Tahoma"/>
            <family val="0"/>
          </rPr>
          <t>Yolanda Lopez:</t>
        </r>
        <r>
          <rPr>
            <sz val="9"/>
            <rFont val="Tahoma"/>
            <family val="0"/>
          </rPr>
          <t xml:space="preserve">
Se ajusta a 1 mes</t>
        </r>
      </text>
    </comment>
    <comment ref="A133" authorId="1">
      <text>
        <r>
          <rPr>
            <sz val="9"/>
            <rFont val="Tahoma"/>
            <family val="2"/>
          </rPr>
          <t xml:space="preserve">
Este valor es indicativo corresponde al rubro general de gastos operativos e inversion</t>
        </r>
      </text>
    </comment>
  </commentList>
</comments>
</file>

<file path=xl/comments3.xml><?xml version="1.0" encoding="utf-8"?>
<comments xmlns="http://schemas.openxmlformats.org/spreadsheetml/2006/main">
  <authors>
    <author>Yolanda Lopez</author>
  </authors>
  <commentList>
    <comment ref="D21" authorId="0">
      <text>
        <r>
          <rPr>
            <b/>
            <sz val="9"/>
            <rFont val="Tahoma"/>
            <family val="2"/>
          </rPr>
          <t>Yolanda Lopez:</t>
        </r>
        <r>
          <rPr>
            <sz val="9"/>
            <rFont val="Tahoma"/>
            <family val="2"/>
          </rPr>
          <t xml:space="preserve">
No se pide debido a que hay existencias en Almacén de 70 Unidades</t>
        </r>
      </text>
    </comment>
    <comment ref="D22" authorId="0">
      <text>
        <r>
          <rPr>
            <b/>
            <sz val="9"/>
            <rFont val="Tahoma"/>
            <family val="2"/>
          </rPr>
          <t>Yolanda Lopez:</t>
        </r>
        <r>
          <rPr>
            <sz val="9"/>
            <rFont val="Tahoma"/>
            <family val="2"/>
          </rPr>
          <t xml:space="preserve">
No se pide debido a que hay existencias de Almacen de 300 Unidades.</t>
        </r>
      </text>
    </comment>
  </commentList>
</comments>
</file>

<file path=xl/sharedStrings.xml><?xml version="1.0" encoding="utf-8"?>
<sst xmlns="http://schemas.openxmlformats.org/spreadsheetml/2006/main" count="688" uniqueCount="379">
  <si>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</si>
  <si>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</si>
  <si>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</si>
  <si>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</si>
  <si>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</si>
  <si>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</si>
  <si>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</si>
  <si>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</si>
  <si>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</si>
  <si>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</si>
  <si>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</si>
  <si>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</si>
  <si>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</si>
  <si>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</si>
  <si>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</si>
  <si>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</si>
  <si>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</si>
  <si>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</si>
  <si>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</si>
  <si>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</si>
  <si>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</si>
  <si>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</si>
  <si>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</si>
  <si>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</si>
  <si>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</si>
  <si>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</si>
  <si>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</si>
  <si>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</si>
  <si>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</si>
  <si>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</si>
  <si>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</si>
  <si>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</si>
  <si>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</si>
  <si>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</si>
  <si>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</si>
  <si>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</si>
  <si>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</si>
  <si>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</si>
  <si>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</si>
  <si>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</si>
  <si>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</si>
  <si>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</si>
  <si>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</si>
  <si>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</si>
  <si>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</si>
  <si>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</si>
  <si>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</si>
  <si>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</si>
  <si>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</si>
  <si>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</si>
  <si>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</si>
  <si>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</si>
  <si>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</si>
  <si>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</si>
  <si>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</si>
  <si>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</si>
  <si>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</si>
  <si>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</si>
  <si>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</si>
  <si>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</si>
  <si>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</si>
  <si>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</si>
  <si>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</si>
  <si>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</si>
  <si>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</si>
  <si>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</si>
  <si>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</si>
  <si>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</si>
  <si>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</si>
  <si>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</si>
  <si>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</si>
  <si>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</si>
  <si>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VALOR TOTAL  $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</si>
  <si>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</si>
  <si>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</si>
  <si>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</si>
  <si>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</si>
  <si>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</si>
  <si>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</si>
  <si>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</si>
  <si>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</si>
  <si>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</si>
  <si>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</si>
  <si>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</si>
  <si>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</si>
  <si>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</si>
  <si>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</si>
  <si>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</si>
  <si>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</si>
  <si>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 xml:space="preserve">METAS MATRIZ ACCIONES OPERATIVAS  PROYECTO PA 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</si>
  <si>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</si>
  <si>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</si>
  <si>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</si>
  <si>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</si>
  <si>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</si>
  <si>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</si>
  <si>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</si>
  <si>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</si>
  <si>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</si>
  <si>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</si>
  <si>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</si>
  <si>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TOTAL PROGRAMADO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</si>
  <si>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</si>
  <si>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</si>
  <si>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</si>
  <si>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</si>
  <si>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</si>
  <si>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</si>
  <si>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</si>
  <si>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</si>
  <si>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</si>
  <si>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</si>
  <si>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</si>
  <si>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</si>
  <si>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</si>
  <si>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</si>
  <si>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</si>
  <si>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</si>
  <si>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</si>
  <si>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</si>
  <si>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</si>
  <si>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</si>
  <si>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</si>
  <si>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</si>
  <si>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FORTALECIMIENTO DEL SINA PARA LA GESTIÓN AMBIENTAL</t>
  </si>
  <si>
    <t>Evaluación, Control, Seguimiento y Regulación del Estado y Uso de los Recursos Naturales</t>
  </si>
  <si>
    <t xml:space="preserve"> Autoridad Ambiental </t>
  </si>
  <si>
    <t>Evaluación, seguimiento y control a las actividades que relacionan recursos naturales en la jurisdicción</t>
  </si>
  <si>
    <t>Evaluación control y vigilancia al uso, manejo y aprovechamiento de los recursos naturales</t>
  </si>
  <si>
    <t>Atender trámites permisionarios</t>
  </si>
  <si>
    <t xml:space="preserve">Atender procesos sancionatorios </t>
  </si>
  <si>
    <t>Realizar el seguimiento a licencias, concesiones, permisos, autorizaciones vigentes e infracciones ambientales</t>
  </si>
  <si>
    <t>Realizar operativos y monitoreos para el control de uso y movilización de los Recursos Naturales, el control de emisiones de fuentes fijas</t>
  </si>
  <si>
    <t>Realizar seguimiento a los PSMV municipales</t>
  </si>
  <si>
    <t xml:space="preserve">Porcentaje de trámites permisionarios atendidos </t>
  </si>
  <si>
    <t xml:space="preserve">Porcentaje de procesos sancionatorios atendidos </t>
  </si>
  <si>
    <t>Porcentaje de programas de uso eficiente y ahorro de Agua (PUEAA) priorizados con seguimiento.</t>
  </si>
  <si>
    <t xml:space="preserve">Porcentaje de autorizaciones ambientales priorizadas  con  seguimiento </t>
  </si>
  <si>
    <t>Número de operativos ejecutados</t>
  </si>
  <si>
    <t>Porcentaje de Planes de Saneamiento y Manejo de Vertimientos (PSMV), con seguimiento</t>
  </si>
  <si>
    <t>TRC</t>
  </si>
  <si>
    <t>TUAS</t>
  </si>
  <si>
    <t>HIDROSOGAMOSO</t>
  </si>
  <si>
    <t>GARAGOA</t>
  </si>
  <si>
    <t>CARTERA TRC</t>
  </si>
  <si>
    <t>ARGOS</t>
  </si>
  <si>
    <t>SOBRETASA</t>
  </si>
  <si>
    <t>BERTHA CRUZ FORERO</t>
  </si>
  <si>
    <t>LUZ DEYANIRA GONZALEZ CASTILLO</t>
  </si>
  <si>
    <t>Subdirectora de Recursos Naturales</t>
  </si>
  <si>
    <t>Responsable proceso Evaluación Misional</t>
  </si>
  <si>
    <t xml:space="preserve">TOTAL $ </t>
  </si>
  <si>
    <t>B. - PROGRAMACION PLAN DE NECESIDADES  AÑO 2018</t>
  </si>
  <si>
    <t>Versión 0</t>
  </si>
  <si>
    <t>Decidir procesos sancionatorios de vigencias anteriores</t>
  </si>
  <si>
    <t xml:space="preserve">Jurisdiccion de corpoboyaca </t>
  </si>
  <si>
    <t>Realizar seguimiento a expedientes priorizados con Programa de Uso Eficiente y Ahorro de Agua (PUEAA)</t>
  </si>
  <si>
    <t>Realizar seguimiento a 20 expedientes priorizados con PUEAA aprobado.</t>
  </si>
  <si>
    <t>Atender el 100% de  los expedientes proyectados para seguimiento</t>
  </si>
  <si>
    <t>Realizar operativos y monitoreos para el control de uso y movilizacion de los Recursos Naturales, el control de emisiones d efuentes fijas y moviles y el ruido ambiental.</t>
  </si>
  <si>
    <t>Abogado</t>
  </si>
  <si>
    <t xml:space="preserve">Abogado </t>
  </si>
  <si>
    <t>(No. de Tramites permisionarios atendidos/ No.tramites programados a atender) *100</t>
  </si>
  <si>
    <t>250 procesos sancionatorios decididos de vigencias anteriores</t>
  </si>
  <si>
    <t>(No. de procesos sancionarrorios decididos de vig anteriores/ No.procesos  programados a atender) *100</t>
  </si>
  <si>
    <t>Dar Impulso procesal  a procesos sancionatorios de vigencias anteriores</t>
  </si>
  <si>
    <t>(No. de procesos sancionarrorios de vig anteriores con impulso procesar/ No.procesos  programados r) *100</t>
  </si>
  <si>
    <t>(Numero PUEAA con seguimiento/No. PUEAA programado)</t>
  </si>
  <si>
    <t>(%  de expedientes con seguimiento/ % de expedientes programados)</t>
  </si>
  <si>
    <t xml:space="preserve">Realizar 300 operativos </t>
  </si>
  <si>
    <t>(Numero de operativos realizados/ operativos programados)</t>
  </si>
  <si>
    <t xml:space="preserve">Realizar seguimiento al 25% los PSMV municipiales  </t>
  </si>
  <si>
    <t>(Numero de PSMV con seguimeinto realizados/ No. De seguimientos  programados)</t>
  </si>
  <si>
    <t>sobrante</t>
  </si>
  <si>
    <t>Boligrafo Mina Negra</t>
  </si>
  <si>
    <t>Unidad</t>
  </si>
  <si>
    <t>10</t>
  </si>
  <si>
    <t>Disco Compacto CDS reutilizables</t>
  </si>
  <si>
    <t>DVDs de 4.7 GB</t>
  </si>
  <si>
    <t>50</t>
  </si>
  <si>
    <t>Marcador para CDS</t>
  </si>
  <si>
    <t>Papel bond, de 75 g/m2, tamaño carta, por resma de 500 hojas.</t>
  </si>
  <si>
    <t>Papel bond, de 75 g/m2, tamaño oficio, por resma de 500 hojas.</t>
  </si>
  <si>
    <t>Pos it mediano</t>
  </si>
  <si>
    <t>150</t>
  </si>
  <si>
    <t>Pos it pequeño</t>
  </si>
  <si>
    <t>Portaplanos tamaño oficio paquete x 100 unidades</t>
  </si>
  <si>
    <t>Sobre- Manila tamaño carta con logo</t>
  </si>
  <si>
    <t>Sobre- Manila tamaño oficio con logo</t>
  </si>
  <si>
    <t>Gancho tipo clip estandar, en alambre plastico, de 50 mm (2 in), por 50 und.</t>
  </si>
  <si>
    <t>Gancho para cosedora.</t>
  </si>
  <si>
    <t>70</t>
  </si>
  <si>
    <t>Portaplanos tamaño carta paquete x 100 unidades</t>
  </si>
  <si>
    <t>Sobre- Manila tamaño extraoficio con logo</t>
  </si>
  <si>
    <t>Carpeta tamaño oficio en cartón Yute (500g) plastificada caras exteriores con un pliege  de identificación verticalmente totalmente fondeada de color amarilo</t>
  </si>
  <si>
    <t>Carpeta tamaño oficio en cartón Yute (500g) plastificada caras exteriores con un pliege  de identificación verticalmente totalmente fondeada de color azul</t>
  </si>
  <si>
    <t>Carpeta tamaño oficio en cartón Yute (500g) plastificada caras exteriores con un pliege  de identificación verticalmente totalmente fondeada de color gris</t>
  </si>
  <si>
    <t>Carpeta tamaño oficio en cartón Yute (500g) plastificada caras exteriores con un pliege  de identificación verticalmente totalmente fondeada de color natural</t>
  </si>
  <si>
    <t>Carpeta tamaño oficio en cartón Yute (500g) plastificada caras exteriores con un pliege  de identificación verticalmente totalmente fondeada de color verde</t>
  </si>
  <si>
    <t>Carpeta tamaño oficio en cartón Yute (500g) plastificada caras exteriores con un pliege  de identificación verticalmente totalmente fondeada de color vino tinto</t>
  </si>
  <si>
    <t>Carpeta tamaño oficio en cartón Yute (900g) plastificada caras exteriores con fuelle de tela y refuerzo interno en Kraff con 4 cm  de expansión y color natural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</si>
  <si>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amarillo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</si>
  <si>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gris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</si>
  <si>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vinotinto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</si>
  <si>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terracota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</si>
  <si>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verde</t>
  </si>
  <si>
    <t>Carpeta tamaño oficio en carton yute 900 gramos plastificada caras exteriores con fuelle de tela y refuerzo interno en kraff con 4 cm de expansión, que cuente con tres pliegues en la cara principal, aleta de identificacion vertical totalmente fondeada en color azul</t>
  </si>
  <si>
    <t>30</t>
  </si>
  <si>
    <t xml:space="preserve">Gancho  plástico para legajador perforaciones 7 y 8 CMS totlmente plástico, asnticortante con cierre corredizo pte x 20 </t>
  </si>
  <si>
    <t>Paquete</t>
  </si>
  <si>
    <t>Resaltador -varios colores punta biselada</t>
  </si>
  <si>
    <t>Rotulos Autoadhesivos Ref: 1004 tamaño 110x80 mm x 30 unidades blanco</t>
  </si>
  <si>
    <t>1</t>
  </si>
  <si>
    <t>Caja</t>
  </si>
  <si>
    <t>Decidir 60 trámites de modificaión de licencias ambientales, presentados en vigencias anteriores</t>
  </si>
  <si>
    <t>60 trámites de modificación de licencias ambientales de vigencias anteriores, con decisión de fondo.</t>
  </si>
  <si>
    <t>(No. de modificaciones de licencias ambientales decididos/ No.Total Tramites modificación de licencia ambiental programdos a atender) *100</t>
  </si>
  <si>
    <t xml:space="preserve">600 procesos sancionatorios de vigencias anteriores con imulso procesal </t>
  </si>
  <si>
    <t>vehiculo</t>
  </si>
  <si>
    <t>(No. de Tramites atendidos en tiempos/ No.Total Tramites programdos a atender) *100</t>
  </si>
  <si>
    <t>Dar impulso procesal al 50% de los procesos sancionatorios iniciados en el año 2019</t>
  </si>
  <si>
    <t>VENTA DE BIENES Y SERVICIOS</t>
  </si>
  <si>
    <t>RECUPERACION DE CARTERA</t>
  </si>
  <si>
    <t xml:space="preserve">Adición al Contrato de Transporte </t>
  </si>
  <si>
    <t>Gastos de transporte</t>
  </si>
  <si>
    <t>Atender el 80% de los Trámites permisonarios iniciados desde el 1 /01/2019  en tiempos.</t>
  </si>
  <si>
    <t>Atender el  80% de tramites permisionarios iniciados desde el 01/01/2019en tiempos</t>
  </si>
  <si>
    <t>Decidir 40 tramites permisionarios  iniciados desde el el 31 /12/12 hasta el 31/12/2018  que esten sin resolver</t>
  </si>
  <si>
    <t>40 tramites permisionarios atendidos de los iniciados del 31/12/12 hasta el 31/12/2018 que se encuentren sin resolver</t>
  </si>
  <si>
    <t>Atender Trámites iniciados en el año 2019</t>
  </si>
  <si>
    <t>Formulación Plan Operativo, Acuerdo 07/ del 13/12/2018 por medio del cual se aprueba el Presupuesto de Ingresos y Gastos para la vigencia Fiscal del 1º. de enero al 31 de diciembre de 2019 de la Corporación Autónoma de Regional de Boyacá</t>
  </si>
  <si>
    <t>Version 0</t>
  </si>
  <si>
    <t>NUEVO</t>
  </si>
  <si>
    <t>Acta Única de Control al Tráfico Ilegal de Flora y Fauna Silvestre - AUCTIFFS</t>
  </si>
  <si>
    <t>Apuntador laser para diapositivas proyector</t>
  </si>
  <si>
    <t>Banderitas adhesivas semitransparente de 5 colores x 25 unidades c/u</t>
  </si>
  <si>
    <t>Borrador para lapiz, tipo nata, tamaño mediano, por 1 und.</t>
  </si>
  <si>
    <t>Caja para archivo semiactivo REFX200 Abertura estilo vertical 0.40x20 20x2026 con logo impreso a una tinta</t>
  </si>
  <si>
    <t>Carpetas colgantes plásticas con lomo de pliegues de expansión para capacidad máxima de 350 folios con dos (2) varillas portaguía y marbete (caja 20 unidades)</t>
  </si>
  <si>
    <t>Cinta aislante</t>
  </si>
  <si>
    <t xml:space="preserve">Cinta de enmascarar, multipropositos, dimensiones (48mmx40m), nacional </t>
  </si>
  <si>
    <t xml:space="preserve">Cinta de enmascarar, multipropositos, dimensiones (72mmx40m), nacional </t>
  </si>
  <si>
    <t>Cinta de falla color azul</t>
  </si>
  <si>
    <t>Rollo</t>
  </si>
  <si>
    <t>Corrector liquido, presentacion en lapiz de 7 ml, con punta metalica .</t>
  </si>
  <si>
    <t>Cosedoras</t>
  </si>
  <si>
    <t>Decametros</t>
  </si>
  <si>
    <t>Disco Compacto CDS no reutilizables</t>
  </si>
  <si>
    <t>Extensiones electricas cable encauchetado de 10 mts</t>
  </si>
  <si>
    <t>Fechadores de 5 cm</t>
  </si>
  <si>
    <t>Flexometro</t>
  </si>
  <si>
    <t>Folder colgante con soporte metálico tamaño oficio</t>
  </si>
  <si>
    <t xml:space="preserve">Paquete </t>
  </si>
  <si>
    <t>Gancho Legajador totalmente plástico para grandes expedientes con ciere corredizo con dos filamentos de 16.5 cm cada uno paquete por 100</t>
  </si>
  <si>
    <t>Ganchos Mariposa</t>
  </si>
  <si>
    <t>Marcador acrílico color negro punta biselada</t>
  </si>
  <si>
    <t>Marcador para tablero acrílico</t>
  </si>
  <si>
    <t>Marcador Permanente de varios colores en punta viselada</t>
  </si>
  <si>
    <t>Numeradores corrientes</t>
  </si>
  <si>
    <t>Salvoconductos forestales</t>
  </si>
  <si>
    <t>Sobre tamaño oficio con ventana</t>
  </si>
  <si>
    <t>Toner  CF325A NEGRO M830/806. MARCA HEWLETT PACKERD.</t>
  </si>
  <si>
    <t>TONER DE TINTA PARA SANSUNG proXpress M4530NX</t>
  </si>
  <si>
    <t>NUEVA</t>
  </si>
  <si>
    <t xml:space="preserve">Toner de Tinta para Impresora Laserjet pro M426FDW </t>
  </si>
  <si>
    <t>Tabla de apoyo plástica con gancho y compartimiento Tamaño Oficio.</t>
  </si>
  <si>
    <t>15</t>
  </si>
  <si>
    <t xml:space="preserve">Tecnico (Forestal) </t>
  </si>
  <si>
    <t>Geoambiental/ Abogado</t>
  </si>
  <si>
    <t xml:space="preserve">Ingeniero Ambiental /ambiental y saitario </t>
  </si>
  <si>
    <t>Ingeniero ambiental, ingeniero ambiental y/o sanitario, Geólogo</t>
  </si>
  <si>
    <t xml:space="preserve">Ingeniero Civil </t>
  </si>
  <si>
    <t>Ingeniero Geologo / Economista</t>
  </si>
  <si>
    <t>Geoambiental</t>
  </si>
  <si>
    <t>Biologo</t>
  </si>
  <si>
    <t xml:space="preserve">Ingeniero Agrónomo </t>
  </si>
  <si>
    <t xml:space="preserve">Ingeniero ambiental </t>
  </si>
  <si>
    <t>Economista, contador</t>
  </si>
  <si>
    <t>IVA Contratistas Profesional categoria 10</t>
  </si>
  <si>
    <t>unidad</t>
  </si>
  <si>
    <t>IVA Contratistas Profesional categoria  9</t>
  </si>
  <si>
    <t>impresora  HP laserjet pro m102w</t>
  </si>
  <si>
    <t>251010007</t>
  </si>
  <si>
    <t>Escaner</t>
  </si>
  <si>
    <t>Toner HP laserjet pro m102w</t>
  </si>
  <si>
    <t>Profesional categoria 10
Prestar servicios profesionales como Abogado,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</si>
  <si>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CLAUDIA DUEÑAS</t>
  </si>
  <si>
    <t>Profesional categoria 5
Prestar servicios profesionales como Abogado,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</si>
  <si>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Profesional categoria 3.
Prestar servicios profesionales como Abogado,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</si>
  <si>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Tecnico categoria 2.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</si>
  <si>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Técnico categoria 3.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</si>
  <si>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LAURA</t>
  </si>
  <si>
    <t>ADRIANA MARIA RINCON</t>
  </si>
  <si>
    <t>Profesional categoria 3.
Prestar servicios profesionales como Ingeniero Ambiental,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</si>
  <si>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JULIETH DELGADO </t>
  </si>
  <si>
    <t>Profesional categoria 1.
Prestar servicios profesionales como Ingeniero Ambiental,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</si>
  <si>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ANA MARIA LUNA </t>
  </si>
  <si>
    <t>Tecnico categoria 3.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</si>
  <si>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ALVARO FRANCO</t>
  </si>
  <si>
    <t>profesional categoria 9.
Prestar servicios profesionales como Geólogo,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</si>
  <si>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ELIAS PINTO </t>
  </si>
  <si>
    <t>ANA GONZALEZ</t>
  </si>
  <si>
    <t xml:space="preserve">LORENA BARON </t>
  </si>
  <si>
    <t xml:space="preserve">LUIS CARLOS GRANADOS </t>
  </si>
  <si>
    <t>Profeional categoria 3.
Prestar servicios profesionales como Ingeniero Ambiental  y sanitario, 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</si>
  <si>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Ingeniero ambiental  </t>
  </si>
  <si>
    <t>CLAUDIA CIFUENTES</t>
  </si>
  <si>
    <t>Profesional categoria 3.
Prestar servicios profesionales como Biologo,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</si>
  <si>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Profesional categoria 3.
Prestar servicios profesionales como Ingeniero Geólogo,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</si>
  <si>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Ingeniero Geólogo </t>
  </si>
  <si>
    <t xml:space="preserve">MARIA ISABEL VELASQUEZ Y LINA VEGA </t>
  </si>
  <si>
    <t>Profesional categoria 3.
Prestar servicios profesionales como Ingeniero Agrónomo,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</si>
  <si>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EDITH  ROJAS </t>
  </si>
  <si>
    <t>Tecnico catetegoria 2.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</si>
  <si>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LIZBET SIERRA</t>
  </si>
  <si>
    <t>Tecnico catetegoria 1.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</si>
  <si>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Profesional categoria 1.
Prestar servicios profesionales como Economista,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</si>
  <si>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ANDRES FELIPE SIERRA </t>
  </si>
  <si>
    <t>Vehiculo</t>
  </si>
  <si>
    <t>Ajuste honorarios</t>
  </si>
  <si>
    <t>Profesional categoria 3.
"Prestar servicios profesionales como Ingeniero Ambiental y/o áreas afines, para adelantar actividades encaminadas al fortalecimiento del proyecto “Evaluación, control y vigilancia al uso, manejo y aprovechamiento de los recursos naturales”, de conformidad con las especificaciones técnicas descritas en los estudios previos."</t>
  </si>
  <si>
    <t xml:space="preserve">Ingeniero  Sanitario </t>
  </si>
  <si>
    <t>PENDIENTE</t>
  </si>
  <si>
    <t>ANDREA FERNANDA MANOSALVA</t>
  </si>
  <si>
    <t xml:space="preserve">JHON HERNANDEZ </t>
  </si>
  <si>
    <t xml:space="preserve"> MAURICIO GÁMEZ</t>
  </si>
  <si>
    <t>OSCAR PEREZ</t>
  </si>
  <si>
    <t>AMPARITO VALENTINA-MONICANDREA</t>
  </si>
  <si>
    <t>JUAN PABLO CARRASQUILLA</t>
  </si>
  <si>
    <t xml:space="preserve">HOHANA MELO </t>
  </si>
  <si>
    <t>MERYDA</t>
  </si>
  <si>
    <t>Tecnico categoria 1.
Prestar servicios como Técnico,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</si>
  <si>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MARTHA YOLIMA</t>
  </si>
  <si>
    <t>100</t>
  </si>
  <si>
    <t>200</t>
  </si>
  <si>
    <t>20</t>
  </si>
  <si>
    <t>Lapiz para escritura, fabricado en madera, de forma redonda con borrador, mina negra  de 4 mm y dureza No.2.</t>
  </si>
  <si>
    <t>C. - PROGRAMACION BIENES Y SERVICIOS  ALMACÉN AÑO  2019</t>
  </si>
  <si>
    <t>VALOR UNITARIO Incluido IVA $ 
2019</t>
  </si>
  <si>
    <t>Ingeniero Sanitario</t>
  </si>
  <si>
    <t>MARYLUZ</t>
  </si>
  <si>
    <t>Profesional categoria 5
Prestar servicios profesionales como Ingeniero Forestal,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</si>
  <si>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Ingeniero Forestal</t>
  </si>
  <si>
    <t>JOHN SÁNCHEZ</t>
  </si>
  <si>
    <t>Profesional categoria 1
Prestar servicios profesionales como Abogado,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</si>
  <si>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MARTHA YOLIMA NUEVO</t>
  </si>
  <si>
    <t>MULTAS SANCIONES E INTERESES MORA</t>
  </si>
  <si>
    <t>TASAS Y DERECHOS ADMINISTRATIVOS</t>
  </si>
  <si>
    <t>Adción al contrato  CPS-2019-085</t>
  </si>
  <si>
    <t>Adiión al contrato CPS 2019-120</t>
  </si>
  <si>
    <t>Adicion al contrato CPS-2019-109</t>
  </si>
  <si>
    <t>Adición al Contrato CPS 2019-107</t>
  </si>
  <si>
    <t>Adición al contrato  CPS 2019-113</t>
  </si>
  <si>
    <t>Técnico (Forestal)</t>
  </si>
  <si>
    <t>Adición al contrato CPS-2019-131</t>
  </si>
  <si>
    <t>Adición al contrato  CPS 2019-104</t>
  </si>
  <si>
    <t>Adición al contrato CPS-2019-094</t>
  </si>
  <si>
    <t>Adición al contrato CPS-2019-111</t>
  </si>
  <si>
    <t>Adición al contrato CPS-2019-114</t>
  </si>
  <si>
    <t>Adición al contrato CPS-2019-132</t>
  </si>
  <si>
    <t>Adición al contrato CPS-2019-086</t>
  </si>
  <si>
    <t>Adicion al contrato CPS-2019-115</t>
  </si>
  <si>
    <t>Adición al contrato CPS-2019-123</t>
  </si>
  <si>
    <t>Profesional categoria 4.
Prestar servicios profesionales como Ingeniero Geólogo,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</si>
  <si>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GEOLOGO</t>
  </si>
  <si>
    <t>ABOGADO</t>
  </si>
  <si>
    <t>NUEVO GEOAMBIENTAL</t>
  </si>
  <si>
    <t xml:space="preserve">IVA Contratistas Profesional categoria  9 - Adición </t>
  </si>
  <si>
    <t>TRANSPORTE CAMIÓN Y PAJARITA+ cargue y descargue</t>
  </si>
  <si>
    <t>dia</t>
  </si>
  <si>
    <t>Profesional categoria 3.
Prestar servicios profesionales como Ingeniero Sanitario,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</si>
  <si>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 xml:space="preserve">Por el cual se efectúa una adición al presupuesto con recursos propios de la Corporación Autónoma
Regional de Boyacá - CORPOBOYACÁ,  para la vigencia fiscal de 2019.
</t>
  </si>
  <si>
    <t>3299-0900-0001-0001-01</t>
  </si>
  <si>
    <t>Apoyo logistico</t>
  </si>
  <si>
    <t>Profesional categoria 1
Prestar servicios profesionales como Ingeniero Geólogo y/o áreas afines,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</si>
  <si>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Profesional categoria 2.
Prestar servicios profesionales como Ingeniero Geóloga y/o áreas afines, para adelantar actividades encaminadas al fortalecimiento del proyecto “Evaluación, control y vigilancia al uso, manejo y aprovechamiento de los recursos naturales”, de conformidad con las especificaciones técnicas descritas en los estudios previos.</t>
  </si>
  <si>
    <t>LUIS CARLOS ESTUPIÑAN</t>
  </si>
  <si>
    <t>LAURA CATALINA CACERES</t>
  </si>
  <si>
    <t>LORENA BARON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</si>
</sst>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_ &quot;$&quot;\ * #,##0_ ;_ &quot;$&quot;\ * \-#,##0_ ;_ &quot;$&quot;\ * &quot;-&quot;_ ;_ @_ "/>
    <numFmt numFmtId="181" formatCode="_ * #,##0.00_ ;_ * \-#,##0.00_ ;_ * &quot;-&quot;??_ ;_ @_ "/>
    <numFmt numFmtId="182" formatCode="_-* #,##0\ _€_-;\-* #,##0\ _€_-;_-* &quot;-&quot;??\ _€_-;_-@_-"/>
    <numFmt numFmtId="183" formatCode="_(* #,##0_);_(* \(#,##0\);_(* &quot;-&quot;??_);_(@_)"/>
    <numFmt numFmtId="184" formatCode="_ [$$-2C0A]\ * #,##0_ ;_ [$$-2C0A]\ * \-#,##0_ ;_ [$$-2C0A]\ * &quot;-&quot;_ ;_ @_ "/>
    <numFmt numFmtId="185" formatCode="_-[$$-340A]\ * #,##0_-;\-[$$-340A]\ * #,##0_-;_-[$$-340A]\ * &quot;-&quot;_-;_-@_-"/>
    <numFmt numFmtId="186" formatCode="_-&quot;$&quot;* #,##0_-;\-&quot;$&quot;* #,##0_-;_-&quot;$&quot;* &quot;-&quot;??_-;_-@_-"/>
    <numFmt numFmtId="187" formatCode="&quot;$&quot;\ #,##0"/>
    <numFmt numFmtId="188" formatCode="&quot;$&quot;\ #,##0.00"/>
    <numFmt numFmtId="189" formatCode="[$-240A]dddd\,\ dd&quot; de &quot;mmmm&quot; de &quot;yyyy"/>
    <numFmt numFmtId="190" formatCode="[$-240A]hh:mm:ss\ AM/PM"/>
    <numFmt numFmtId="191" formatCode="0.000"/>
    <numFmt numFmtId="192" formatCode="0.0000"/>
    <numFmt numFmtId="193" formatCode="0.0"/>
    <numFmt numFmtId="194" formatCode="&quot;$&quot;\ #,##0.000"/>
    <numFmt numFmtId="195" formatCode="&quot;$&quot;\ #,##0.0000"/>
    <numFmt numFmtId="196" formatCode="&quot;$&quot;\ #,##0.0"/>
    <numFmt numFmtId="197" formatCode="_(* #,##0.000_);_(* \(#,##0.000\);_(* &quot;-&quot;??_);_(@_)"/>
    <numFmt numFmtId="198" formatCode="_(* #,##0.0_);_(* \(#,##0.0\);_(* &quot;-&quot;??_);_(@_)"/>
    <numFmt numFmtId="199" formatCode="_(&quot;$&quot;\ * #,##0.0_);_(&quot;$&quot;\ * \(#,##0.0\);_(&quot;$&quot;\ * &quot;-&quot;??_);_(@_)"/>
    <numFmt numFmtId="200" formatCode="_(&quot;$&quot;\ * #,##0_);_(&quot;$&quot;\ * \(#,##0\);_(&quot;$&quot;\ * &quot;-&quot;??_);_(@_)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mmm\-yyyy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 Narrow"/>
      <family val="2"/>
    </font>
    <font>
      <sz val="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3" fillId="16" borderId="0" applyNumberFormat="0" applyBorder="0" applyAlignment="0" applyProtection="0"/>
    <xf numFmtId="0" fontId="3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44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6" fontId="46" fillId="0" borderId="0" applyFont="0" applyFill="0" applyBorder="0" applyAlignment="0" applyProtection="0"/>
    <xf numFmtId="0" fontId="9" fillId="23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5" applyNumberFormat="0" applyFont="0" applyAlignment="0" applyProtection="0"/>
    <xf numFmtId="9" fontId="0" fillId="0" borderId="0" applyFont="0" applyFill="0" applyBorder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6" fillId="0" borderId="8" applyNumberFormat="0" applyFill="0" applyAlignment="0" applyProtection="0"/>
    <xf numFmtId="0" fontId="15" fillId="0" borderId="9" applyNumberFormat="0" applyFill="0" applyAlignment="0" applyProtection="0"/>
  </cellStyleXfs>
  <cellXfs count="5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183" fontId="0" fillId="0" borderId="0" xfId="55" applyNumberFormat="1" applyFont="1" applyAlignment="1">
      <alignment horizontal="center" vertical="center"/>
    </xf>
    <xf numFmtId="183" fontId="0" fillId="0" borderId="0" xfId="55" applyNumberFormat="1" applyFont="1" applyAlignment="1">
      <alignment vertical="center"/>
    </xf>
    <xf numFmtId="0" fontId="20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182" fontId="0" fillId="0" borderId="0" xfId="54" applyNumberFormat="1" applyAlignment="1">
      <alignment vertical="center"/>
    </xf>
    <xf numFmtId="182" fontId="0" fillId="0" borderId="0" xfId="54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182" fontId="20" fillId="0" borderId="0" xfId="53" applyNumberFormat="1" applyFont="1" applyFill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182" fontId="25" fillId="0" borderId="10" xfId="53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4" fontId="23" fillId="0" borderId="1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3" fontId="18" fillId="0" borderId="0" xfId="56" applyNumberFormat="1" applyFont="1" applyFill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/>
    </xf>
    <xf numFmtId="49" fontId="17" fillId="0" borderId="0" xfId="55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justify" vertical="center"/>
    </xf>
    <xf numFmtId="0" fontId="19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3" fontId="0" fillId="25" borderId="10" xfId="55" applyNumberFormat="1" applyFont="1" applyFill="1" applyBorder="1" applyAlignment="1">
      <alignment vertical="center"/>
    </xf>
    <xf numFmtId="183" fontId="0" fillId="25" borderId="10" xfId="55" applyNumberFormat="1" applyFont="1" applyFill="1" applyBorder="1" applyAlignment="1">
      <alignment horizontal="center" vertical="center"/>
    </xf>
    <xf numFmtId="183" fontId="18" fillId="25" borderId="11" xfId="55" applyNumberFormat="1" applyFont="1" applyFill="1" applyBorder="1" applyAlignment="1">
      <alignment vertical="center"/>
    </xf>
    <xf numFmtId="183" fontId="18" fillId="25" borderId="10" xfId="55" applyNumberFormat="1" applyFont="1" applyFill="1" applyBorder="1" applyAlignment="1">
      <alignment vertical="center" wrapText="1"/>
    </xf>
    <xf numFmtId="183" fontId="0" fillId="25" borderId="12" xfId="55" applyNumberFormat="1" applyFont="1" applyFill="1" applyBorder="1" applyAlignment="1">
      <alignment horizontal="center" vertical="center"/>
    </xf>
    <xf numFmtId="183" fontId="0" fillId="25" borderId="12" xfId="55" applyNumberFormat="1" applyFont="1" applyFill="1" applyBorder="1" applyAlignment="1">
      <alignment vertical="center"/>
    </xf>
    <xf numFmtId="183" fontId="0" fillId="25" borderId="13" xfId="55" applyNumberFormat="1" applyFont="1" applyFill="1" applyBorder="1" applyAlignment="1">
      <alignment vertical="center"/>
    </xf>
    <xf numFmtId="183" fontId="0" fillId="25" borderId="14" xfId="55" applyNumberFormat="1" applyFont="1" applyFill="1" applyBorder="1" applyAlignment="1">
      <alignment horizontal="center" vertical="center"/>
    </xf>
    <xf numFmtId="183" fontId="0" fillId="25" borderId="14" xfId="55" applyNumberFormat="1" applyFont="1" applyFill="1" applyBorder="1" applyAlignment="1">
      <alignment vertical="center"/>
    </xf>
    <xf numFmtId="183" fontId="0" fillId="25" borderId="11" xfId="55" applyNumberFormat="1" applyFont="1" applyFill="1" applyBorder="1" applyAlignment="1">
      <alignment vertical="center"/>
    </xf>
    <xf numFmtId="183" fontId="0" fillId="25" borderId="0" xfId="55" applyNumberFormat="1" applyFont="1" applyFill="1" applyAlignment="1">
      <alignment horizontal="center" vertical="center"/>
    </xf>
    <xf numFmtId="183" fontId="0" fillId="25" borderId="0" xfId="55" applyNumberFormat="1" applyFont="1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4" fontId="2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8" fillId="17" borderId="10" xfId="0" applyFont="1" applyFill="1" applyBorder="1" applyAlignment="1">
      <alignment horizontal="center" vertical="center"/>
    </xf>
    <xf numFmtId="183" fontId="18" fillId="0" borderId="10" xfId="56" applyNumberFormat="1" applyFont="1" applyFill="1" applyBorder="1" applyAlignment="1">
      <alignment horizontal="center" vertical="center" wrapText="1"/>
    </xf>
    <xf numFmtId="3" fontId="0" fillId="0" borderId="15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justify" vertical="center"/>
    </xf>
    <xf numFmtId="0" fontId="0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180" fontId="18" fillId="0" borderId="12" xfId="0" applyNumberFormat="1" applyFont="1" applyFill="1" applyBorder="1" applyAlignment="1">
      <alignment horizontal="left" vertical="center"/>
    </xf>
    <xf numFmtId="49" fontId="17" fillId="0" borderId="12" xfId="55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17" fillId="0" borderId="18" xfId="55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49" fontId="17" fillId="0" borderId="20" xfId="55" applyNumberFormat="1" applyFont="1" applyFill="1" applyBorder="1" applyAlignment="1">
      <alignment horizontal="center" vertical="center"/>
    </xf>
    <xf numFmtId="0" fontId="19" fillId="17" borderId="19" xfId="0" applyFont="1" applyFill="1" applyBorder="1" applyAlignment="1">
      <alignment horizontal="center" vertical="center"/>
    </xf>
    <xf numFmtId="0" fontId="19" fillId="17" borderId="17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8" fillId="0" borderId="1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4" borderId="10" xfId="0" applyFont="1" applyFill="1" applyBorder="1" applyAlignment="1">
      <alignment vertical="center"/>
    </xf>
    <xf numFmtId="0" fontId="25" fillId="4" borderId="10" xfId="0" applyFont="1" applyFill="1" applyBorder="1" applyAlignment="1">
      <alignment horizontal="left" vertical="center"/>
    </xf>
    <xf numFmtId="9" fontId="25" fillId="4" borderId="10" xfId="68" applyFont="1" applyFill="1" applyBorder="1" applyAlignment="1">
      <alignment vertical="center"/>
    </xf>
    <xf numFmtId="186" fontId="25" fillId="4" borderId="10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47" fillId="25" borderId="10" xfId="0" applyFont="1" applyFill="1" applyBorder="1" applyAlignment="1">
      <alignment horizontal="left" vertical="center" wrapText="1"/>
    </xf>
    <xf numFmtId="183" fontId="29" fillId="25" borderId="10" xfId="56" applyNumberFormat="1" applyFont="1" applyFill="1" applyBorder="1" applyAlignment="1" applyProtection="1">
      <alignment horizontal="left" vertical="center" wrapText="1"/>
      <protection locked="0"/>
    </xf>
    <xf numFmtId="9" fontId="48" fillId="25" borderId="10" xfId="68" applyFont="1" applyFill="1" applyBorder="1" applyAlignment="1">
      <alignment horizontal="center" vertical="center" wrapText="1"/>
    </xf>
    <xf numFmtId="9" fontId="48" fillId="25" borderId="10" xfId="0" applyNumberFormat="1" applyFont="1" applyFill="1" applyBorder="1" applyAlignment="1">
      <alignment horizontal="center" vertical="center"/>
    </xf>
    <xf numFmtId="9" fontId="48" fillId="25" borderId="10" xfId="68" applyFont="1" applyFill="1" applyBorder="1" applyAlignment="1">
      <alignment horizontal="center" vertical="center"/>
    </xf>
    <xf numFmtId="0" fontId="48" fillId="25" borderId="10" xfId="0" applyFont="1" applyFill="1" applyBorder="1" applyAlignment="1">
      <alignment horizontal="center" vertical="center"/>
    </xf>
    <xf numFmtId="186" fontId="48" fillId="25" borderId="10" xfId="57" applyNumberFormat="1" applyFont="1" applyFill="1" applyBorder="1" applyAlignment="1">
      <alignment vertical="center"/>
    </xf>
    <xf numFmtId="0" fontId="30" fillId="0" borderId="0" xfId="0" applyFont="1" applyAlignment="1">
      <alignment vertical="center" wrapText="1"/>
    </xf>
    <xf numFmtId="183" fontId="0" fillId="0" borderId="0" xfId="0" applyNumberFormat="1" applyAlignment="1">
      <alignment vertical="center"/>
    </xf>
    <xf numFmtId="0" fontId="21" fillId="2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0" fillId="25" borderId="17" xfId="0" applyNumberFormat="1" applyFont="1" applyFill="1" applyBorder="1" applyAlignment="1">
      <alignment horizontal="righ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183" fontId="0" fillId="0" borderId="10" xfId="56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00" fontId="19" fillId="0" borderId="10" xfId="57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 wrapText="1"/>
    </xf>
    <xf numFmtId="200" fontId="19" fillId="0" borderId="10" xfId="57" applyNumberFormat="1" applyFont="1" applyFill="1" applyBorder="1" applyAlignment="1">
      <alignment vertical="center" wrapText="1"/>
    </xf>
    <xf numFmtId="0" fontId="50" fillId="0" borderId="19" xfId="0" applyFont="1" applyFill="1" applyBorder="1" applyAlignment="1">
      <alignment vertical="center" wrapText="1"/>
    </xf>
    <xf numFmtId="0" fontId="50" fillId="0" borderId="19" xfId="0" applyFont="1" applyFill="1" applyBorder="1" applyAlignment="1">
      <alignment horizontal="center" vertical="center" wrapText="1"/>
    </xf>
    <xf numFmtId="200" fontId="18" fillId="0" borderId="10" xfId="57" applyNumberFormat="1" applyFont="1" applyFill="1" applyBorder="1" applyAlignment="1">
      <alignment horizontal="center" vertical="center" wrapText="1"/>
    </xf>
    <xf numFmtId="176" fontId="18" fillId="0" borderId="0" xfId="57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200" fontId="18" fillId="0" borderId="19" xfId="57" applyNumberFormat="1" applyFont="1" applyFill="1" applyBorder="1" applyAlignment="1">
      <alignment horizontal="center" vertical="center" wrapText="1"/>
    </xf>
    <xf numFmtId="176" fontId="18" fillId="0" borderId="19" xfId="57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9" fontId="51" fillId="0" borderId="10" xfId="68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justify" vertical="center" wrapText="1"/>
    </xf>
    <xf numFmtId="186" fontId="48" fillId="0" borderId="10" xfId="57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9" fontId="51" fillId="0" borderId="10" xfId="68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vertical="center" wrapText="1"/>
    </xf>
    <xf numFmtId="9" fontId="20" fillId="0" borderId="19" xfId="0" applyNumberFormat="1" applyFont="1" applyFill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0" fontId="19" fillId="25" borderId="10" xfId="0" applyFont="1" applyFill="1" applyBorder="1" applyAlignment="1">
      <alignment horizontal="center" vertical="center" wrapText="1"/>
    </xf>
    <xf numFmtId="186" fontId="51" fillId="0" borderId="10" xfId="57" applyNumberFormat="1" applyFont="1" applyFill="1" applyBorder="1" applyAlignment="1">
      <alignment vertical="center"/>
    </xf>
    <xf numFmtId="174" fontId="48" fillId="25" borderId="10" xfId="58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center" vertical="center" wrapText="1"/>
    </xf>
    <xf numFmtId="3" fontId="20" fillId="25" borderId="10" xfId="65" applyNumberFormat="1" applyFont="1" applyFill="1" applyBorder="1" applyAlignment="1">
      <alignment horizontal="justify" vertical="center" wrapText="1"/>
      <protection/>
    </xf>
    <xf numFmtId="49" fontId="20" fillId="0" borderId="10" xfId="0" applyNumberFormat="1" applyFont="1" applyFill="1" applyBorder="1" applyAlignment="1">
      <alignment horizontal="center" vertical="center" wrapText="1"/>
    </xf>
    <xf numFmtId="172" fontId="20" fillId="25" borderId="10" xfId="6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1" fontId="20" fillId="25" borderId="10" xfId="62" applyNumberFormat="1" applyFont="1" applyFill="1" applyBorder="1" applyAlignment="1">
      <alignment horizontal="center" vertical="center" wrapText="1"/>
      <protection/>
    </xf>
    <xf numFmtId="49" fontId="20" fillId="25" borderId="10" xfId="65" applyNumberFormat="1" applyFont="1" applyFill="1" applyBorder="1" applyAlignment="1">
      <alignment horizontal="center" vertical="center" wrapText="1"/>
      <protection/>
    </xf>
    <xf numFmtId="1" fontId="20" fillId="25" borderId="10" xfId="66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vertical="center" wrapText="1"/>
    </xf>
    <xf numFmtId="1" fontId="20" fillId="25" borderId="10" xfId="65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 horizontal="center" vertical="center" wrapText="1"/>
    </xf>
    <xf numFmtId="0" fontId="20" fillId="25" borderId="10" xfId="65" applyNumberFormat="1" applyFont="1" applyFill="1" applyBorder="1" applyAlignment="1">
      <alignment horizontal="center" vertical="center" wrapText="1"/>
      <protection/>
    </xf>
    <xf numFmtId="1" fontId="20" fillId="25" borderId="10" xfId="64" applyNumberFormat="1" applyFont="1" applyFill="1" applyBorder="1" applyAlignment="1">
      <alignment horizontal="center" vertical="center" wrapText="1"/>
      <protection/>
    </xf>
    <xf numFmtId="0" fontId="20" fillId="25" borderId="10" xfId="64" applyNumberFormat="1" applyFont="1" applyFill="1" applyBorder="1" applyAlignment="1">
      <alignment horizontal="center" vertical="center" wrapText="1"/>
      <protection/>
    </xf>
    <xf numFmtId="1" fontId="20" fillId="25" borderId="10" xfId="0" applyNumberFormat="1" applyFont="1" applyFill="1" applyBorder="1" applyAlignment="1">
      <alignment horizontal="center" vertical="center" wrapText="1"/>
    </xf>
    <xf numFmtId="0" fontId="20" fillId="25" borderId="10" xfId="0" applyFont="1" applyFill="1" applyBorder="1" applyAlignment="1">
      <alignment horizontal="justify" vertical="center" wrapText="1"/>
    </xf>
    <xf numFmtId="182" fontId="20" fillId="0" borderId="0" xfId="0" applyNumberFormat="1" applyFont="1" applyFill="1" applyAlignment="1">
      <alignment vertical="center" wrapText="1"/>
    </xf>
    <xf numFmtId="0" fontId="20" fillId="25" borderId="10" xfId="0" applyFont="1" applyFill="1" applyBorder="1" applyAlignment="1">
      <alignment vertical="center" wrapText="1"/>
    </xf>
    <xf numFmtId="182" fontId="25" fillId="0" borderId="10" xfId="53" applyNumberFormat="1" applyFont="1" applyFill="1" applyBorder="1" applyAlignment="1">
      <alignment vertical="center"/>
    </xf>
    <xf numFmtId="200" fontId="19" fillId="0" borderId="13" xfId="57" applyNumberFormat="1" applyFont="1" applyFill="1" applyBorder="1" applyAlignment="1">
      <alignment vertical="center" wrapText="1"/>
    </xf>
    <xf numFmtId="0" fontId="20" fillId="0" borderId="15" xfId="0" applyFont="1" applyFill="1" applyBorder="1" applyAlignment="1">
      <alignment horizontal="left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88" fontId="20" fillId="0" borderId="10" xfId="53" applyNumberFormat="1" applyFont="1" applyFill="1" applyBorder="1" applyAlignment="1">
      <alignment horizontal="right" vertical="center" wrapText="1"/>
    </xf>
    <xf numFmtId="188" fontId="20" fillId="0" borderId="10" xfId="53" applyNumberFormat="1" applyFont="1" applyFill="1" applyBorder="1" applyAlignment="1">
      <alignment horizontal="left" vertical="center" wrapText="1"/>
    </xf>
    <xf numFmtId="182" fontId="20" fillId="0" borderId="0" xfId="0" applyNumberFormat="1" applyFont="1" applyFill="1" applyAlignment="1">
      <alignment vertical="center"/>
    </xf>
    <xf numFmtId="183" fontId="0" fillId="25" borderId="21" xfId="55" applyNumberFormat="1" applyFont="1" applyFill="1" applyBorder="1" applyAlignment="1">
      <alignment vertical="center"/>
    </xf>
    <xf numFmtId="175" fontId="17" fillId="25" borderId="10" xfId="50" applyFont="1" applyFill="1" applyBorder="1" applyAlignment="1">
      <alignment vertical="center"/>
    </xf>
    <xf numFmtId="183" fontId="20" fillId="0" borderId="10" xfId="51" applyNumberFormat="1" applyFont="1" applyFill="1" applyBorder="1" applyAlignment="1">
      <alignment vertical="center"/>
    </xf>
    <xf numFmtId="0" fontId="0" fillId="0" borderId="0" xfId="63" applyAlignment="1">
      <alignment vertical="center"/>
      <protection/>
    </xf>
    <xf numFmtId="0" fontId="52" fillId="25" borderId="22" xfId="63" applyFont="1" applyFill="1" applyBorder="1" applyAlignment="1">
      <alignment vertical="center"/>
      <protection/>
    </xf>
    <xf numFmtId="0" fontId="52" fillId="25" borderId="23" xfId="63" applyFont="1" applyFill="1" applyBorder="1" applyAlignment="1">
      <alignment vertical="center"/>
      <protection/>
    </xf>
    <xf numFmtId="0" fontId="53" fillId="0" borderId="0" xfId="63" applyFont="1" applyAlignment="1">
      <alignment vertical="center"/>
      <protection/>
    </xf>
    <xf numFmtId="0" fontId="19" fillId="25" borderId="0" xfId="63" applyFont="1" applyFill="1" applyBorder="1" applyAlignment="1">
      <alignment horizontal="center" vertical="center" wrapText="1"/>
      <protection/>
    </xf>
    <xf numFmtId="0" fontId="19" fillId="25" borderId="24" xfId="63" applyFont="1" applyFill="1" applyBorder="1" applyAlignment="1">
      <alignment horizontal="center" vertical="center" wrapText="1"/>
      <protection/>
    </xf>
    <xf numFmtId="0" fontId="24" fillId="25" borderId="0" xfId="63" applyFont="1" applyFill="1" applyBorder="1" applyAlignment="1">
      <alignment horizontal="center" vertical="center" wrapText="1"/>
      <protection/>
    </xf>
    <xf numFmtId="0" fontId="24" fillId="25" borderId="24" xfId="63" applyFont="1" applyFill="1" applyBorder="1" applyAlignment="1">
      <alignment horizontal="center" vertical="center" wrapText="1"/>
      <protection/>
    </xf>
    <xf numFmtId="0" fontId="0" fillId="25" borderId="10" xfId="63" applyFill="1" applyBorder="1" applyAlignment="1">
      <alignment vertical="center"/>
      <protection/>
    </xf>
    <xf numFmtId="0" fontId="0" fillId="25" borderId="10" xfId="63" applyFill="1" applyBorder="1" applyAlignment="1">
      <alignment horizontal="center" vertical="center"/>
      <protection/>
    </xf>
    <xf numFmtId="0" fontId="17" fillId="25" borderId="0" xfId="63" applyFont="1" applyFill="1" applyBorder="1" applyAlignment="1">
      <alignment vertical="center"/>
      <protection/>
    </xf>
    <xf numFmtId="0" fontId="17" fillId="25" borderId="24" xfId="63" applyFont="1" applyFill="1" applyBorder="1" applyAlignment="1">
      <alignment vertical="center"/>
      <protection/>
    </xf>
    <xf numFmtId="0" fontId="17" fillId="25" borderId="25" xfId="63" applyFont="1" applyFill="1" applyBorder="1" applyAlignment="1">
      <alignment horizontal="center" vertical="center"/>
      <protection/>
    </xf>
    <xf numFmtId="0" fontId="17" fillId="25" borderId="26" xfId="63" applyFont="1" applyFill="1" applyBorder="1" applyAlignment="1">
      <alignment horizontal="center" vertical="center"/>
      <protection/>
    </xf>
    <xf numFmtId="0" fontId="17" fillId="25" borderId="22" xfId="63" applyFont="1" applyFill="1" applyBorder="1" applyAlignment="1">
      <alignment vertical="center"/>
      <protection/>
    </xf>
    <xf numFmtId="0" fontId="17" fillId="25" borderId="23" xfId="63" applyFont="1" applyFill="1" applyBorder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24" fillId="25" borderId="10" xfId="63" applyFont="1" applyFill="1" applyBorder="1" applyAlignment="1">
      <alignment horizontal="center" vertical="center" wrapText="1"/>
      <protection/>
    </xf>
    <xf numFmtId="0" fontId="24" fillId="25" borderId="27" xfId="63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vertical="center"/>
      <protection/>
    </xf>
    <xf numFmtId="0" fontId="24" fillId="0" borderId="10" xfId="63" applyFont="1" applyBorder="1" applyAlignment="1">
      <alignment vertical="center"/>
      <protection/>
    </xf>
    <xf numFmtId="0" fontId="0" fillId="25" borderId="0" xfId="63" applyFill="1" applyAlignment="1">
      <alignment horizontal="center" vertical="center"/>
      <protection/>
    </xf>
    <xf numFmtId="0" fontId="17" fillId="26" borderId="10" xfId="63" applyFont="1" applyFill="1" applyBorder="1" applyAlignment="1">
      <alignment vertical="center"/>
      <protection/>
    </xf>
    <xf numFmtId="0" fontId="0" fillId="0" borderId="10" xfId="63" applyBorder="1" applyAlignment="1">
      <alignment vertical="center"/>
      <protection/>
    </xf>
    <xf numFmtId="0" fontId="17" fillId="25" borderId="28" xfId="63" applyFont="1" applyFill="1" applyBorder="1" applyAlignment="1">
      <alignment vertical="center"/>
      <protection/>
    </xf>
    <xf numFmtId="0" fontId="17" fillId="25" borderId="10" xfId="63" applyFont="1" applyFill="1" applyBorder="1" applyAlignment="1">
      <alignment vertical="center"/>
      <protection/>
    </xf>
    <xf numFmtId="0" fontId="17" fillId="25" borderId="10" xfId="63" applyFont="1" applyFill="1" applyBorder="1" applyAlignment="1">
      <alignment horizontal="center" vertical="center"/>
      <protection/>
    </xf>
    <xf numFmtId="0" fontId="17" fillId="25" borderId="27" xfId="63" applyFont="1" applyFill="1" applyBorder="1" applyAlignment="1">
      <alignment horizontal="center" vertical="center"/>
      <protection/>
    </xf>
    <xf numFmtId="0" fontId="0" fillId="25" borderId="0" xfId="63" applyFill="1" applyAlignment="1">
      <alignment vertical="center"/>
      <protection/>
    </xf>
    <xf numFmtId="183" fontId="0" fillId="0" borderId="0" xfId="63" applyNumberFormat="1" applyFont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0" fillId="0" borderId="29" xfId="63" applyFont="1" applyFill="1" applyBorder="1" applyAlignment="1">
      <alignment vertical="center" wrapText="1"/>
      <protection/>
    </xf>
    <xf numFmtId="183" fontId="0" fillId="0" borderId="10" xfId="55" applyNumberFormat="1" applyFont="1" applyFill="1" applyBorder="1" applyAlignment="1">
      <alignment vertical="center"/>
    </xf>
    <xf numFmtId="0" fontId="17" fillId="0" borderId="10" xfId="63" applyFont="1" applyFill="1" applyBorder="1" applyAlignment="1">
      <alignment vertical="center"/>
      <protection/>
    </xf>
    <xf numFmtId="0" fontId="0" fillId="0" borderId="10" xfId="63" applyFill="1" applyBorder="1" applyAlignment="1">
      <alignment vertical="center"/>
      <protection/>
    </xf>
    <xf numFmtId="0" fontId="17" fillId="0" borderId="28" xfId="63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horizontal="center" vertical="center"/>
      <protection/>
    </xf>
    <xf numFmtId="0" fontId="17" fillId="0" borderId="27" xfId="63" applyFont="1" applyFill="1" applyBorder="1" applyAlignment="1">
      <alignment horizontal="center" vertical="center"/>
      <protection/>
    </xf>
    <xf numFmtId="187" fontId="19" fillId="25" borderId="28" xfId="63" applyNumberFormat="1" applyFont="1" applyFill="1" applyBorder="1" applyAlignment="1">
      <alignment vertical="center"/>
      <protection/>
    </xf>
    <xf numFmtId="0" fontId="17" fillId="0" borderId="0" xfId="63" applyFont="1" applyAlignment="1">
      <alignment vertical="center"/>
      <protection/>
    </xf>
    <xf numFmtId="187" fontId="17" fillId="25" borderId="10" xfId="63" applyNumberFormat="1" applyFont="1" applyFill="1" applyBorder="1" applyAlignment="1">
      <alignment vertical="center"/>
      <protection/>
    </xf>
    <xf numFmtId="183" fontId="0" fillId="25" borderId="0" xfId="63" applyNumberFormat="1" applyFont="1" applyFill="1" applyAlignment="1">
      <alignment vertical="center"/>
      <protection/>
    </xf>
    <xf numFmtId="0" fontId="17" fillId="25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25" borderId="30" xfId="63" applyFont="1" applyFill="1" applyBorder="1" applyAlignment="1">
      <alignment vertical="center" wrapText="1"/>
      <protection/>
    </xf>
    <xf numFmtId="0" fontId="0" fillId="25" borderId="21" xfId="63" applyFont="1" applyFill="1" applyBorder="1" applyAlignment="1">
      <alignment vertical="center"/>
      <protection/>
    </xf>
    <xf numFmtId="0" fontId="0" fillId="25" borderId="31" xfId="63" applyFill="1" applyBorder="1" applyAlignment="1">
      <alignment horizontal="center" vertical="center"/>
      <protection/>
    </xf>
    <xf numFmtId="187" fontId="0" fillId="25" borderId="13" xfId="63" applyNumberFormat="1" applyFill="1" applyBorder="1" applyAlignment="1">
      <alignment horizontal="center" vertical="center"/>
      <protection/>
    </xf>
    <xf numFmtId="0" fontId="17" fillId="26" borderId="32" xfId="63" applyFont="1" applyFill="1" applyBorder="1" applyAlignment="1">
      <alignment vertical="center"/>
      <protection/>
    </xf>
    <xf numFmtId="0" fontId="0" fillId="0" borderId="21" xfId="63" applyBorder="1" applyAlignment="1">
      <alignment vertical="center"/>
      <protection/>
    </xf>
    <xf numFmtId="0" fontId="17" fillId="25" borderId="0" xfId="63" applyFont="1" applyFill="1" applyAlignment="1">
      <alignment vertical="center"/>
      <protection/>
    </xf>
    <xf numFmtId="183" fontId="0" fillId="0" borderId="0" xfId="63" applyNumberFormat="1" applyAlignment="1">
      <alignment vertical="center"/>
      <protection/>
    </xf>
    <xf numFmtId="0" fontId="17" fillId="25" borderId="14" xfId="63" applyFont="1" applyFill="1" applyBorder="1" applyAlignment="1">
      <alignment vertical="center"/>
      <protection/>
    </xf>
    <xf numFmtId="0" fontId="17" fillId="25" borderId="33" xfId="63" applyFont="1" applyFill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183" fontId="54" fillId="25" borderId="0" xfId="63" applyNumberFormat="1" applyFont="1" applyFill="1" applyBorder="1" applyAlignment="1">
      <alignment vertical="center"/>
      <protection/>
    </xf>
    <xf numFmtId="0" fontId="0" fillId="0" borderId="12" xfId="63" applyBorder="1" applyAlignment="1">
      <alignment vertical="center"/>
      <protection/>
    </xf>
    <xf numFmtId="0" fontId="18" fillId="25" borderId="10" xfId="63" applyFont="1" applyFill="1" applyBorder="1" applyAlignment="1">
      <alignment vertical="center" wrapText="1"/>
      <protection/>
    </xf>
    <xf numFmtId="3" fontId="0" fillId="25" borderId="10" xfId="63" applyNumberFormat="1" applyFont="1" applyFill="1" applyBorder="1" applyAlignment="1">
      <alignment horizontal="center" vertical="center"/>
      <protection/>
    </xf>
    <xf numFmtId="0" fontId="17" fillId="25" borderId="34" xfId="63" applyFont="1" applyFill="1" applyBorder="1" applyAlignment="1">
      <alignment vertical="center"/>
      <protection/>
    </xf>
    <xf numFmtId="0" fontId="17" fillId="25" borderId="35" xfId="63" applyFont="1" applyFill="1" applyBorder="1" applyAlignment="1">
      <alignment vertical="center"/>
      <protection/>
    </xf>
    <xf numFmtId="0" fontId="17" fillId="25" borderId="36" xfId="63" applyFont="1" applyFill="1" applyBorder="1" applyAlignment="1">
      <alignment vertical="center"/>
      <protection/>
    </xf>
    <xf numFmtId="0" fontId="17" fillId="25" borderId="11" xfId="63" applyFont="1" applyFill="1" applyBorder="1" applyAlignment="1">
      <alignment vertical="center"/>
      <protection/>
    </xf>
    <xf numFmtId="0" fontId="17" fillId="25" borderId="37" xfId="63" applyFont="1" applyFill="1" applyBorder="1" applyAlignment="1">
      <alignment vertical="center"/>
      <protection/>
    </xf>
    <xf numFmtId="0" fontId="18" fillId="25" borderId="38" xfId="63" applyFont="1" applyFill="1" applyBorder="1" applyAlignment="1">
      <alignment vertical="center"/>
      <protection/>
    </xf>
    <xf numFmtId="0" fontId="0" fillId="25" borderId="12" xfId="63" applyFill="1" applyBorder="1" applyAlignment="1">
      <alignment vertical="center"/>
      <protection/>
    </xf>
    <xf numFmtId="0" fontId="0" fillId="25" borderId="12" xfId="63" applyFill="1" applyBorder="1" applyAlignment="1">
      <alignment horizontal="center" vertical="center"/>
      <protection/>
    </xf>
    <xf numFmtId="0" fontId="17" fillId="25" borderId="12" xfId="63" applyFont="1" applyFill="1" applyBorder="1" applyAlignment="1">
      <alignment vertical="center"/>
      <protection/>
    </xf>
    <xf numFmtId="0" fontId="17" fillId="25" borderId="39" xfId="63" applyFont="1" applyFill="1" applyBorder="1" applyAlignment="1">
      <alignment vertical="center"/>
      <protection/>
    </xf>
    <xf numFmtId="0" fontId="17" fillId="25" borderId="27" xfId="63" applyFont="1" applyFill="1" applyBorder="1" applyAlignment="1">
      <alignment vertical="center"/>
      <protection/>
    </xf>
    <xf numFmtId="0" fontId="18" fillId="25" borderId="40" xfId="63" applyFont="1" applyFill="1" applyBorder="1" applyAlignment="1">
      <alignment vertical="center"/>
      <protection/>
    </xf>
    <xf numFmtId="0" fontId="0" fillId="25" borderId="14" xfId="63" applyFill="1" applyBorder="1" applyAlignment="1">
      <alignment vertical="center"/>
      <protection/>
    </xf>
    <xf numFmtId="0" fontId="0" fillId="25" borderId="14" xfId="63" applyFill="1" applyBorder="1" applyAlignment="1">
      <alignment horizontal="center" vertical="center"/>
      <protection/>
    </xf>
    <xf numFmtId="0" fontId="18" fillId="25" borderId="38" xfId="63" applyFont="1" applyFill="1" applyBorder="1" applyAlignment="1">
      <alignment vertical="center" wrapText="1"/>
      <protection/>
    </xf>
    <xf numFmtId="0" fontId="18" fillId="25" borderId="20" xfId="63" applyFont="1" applyFill="1" applyBorder="1" applyAlignment="1">
      <alignment vertical="center" wrapText="1"/>
      <protection/>
    </xf>
    <xf numFmtId="0" fontId="0" fillId="25" borderId="29" xfId="63" applyFill="1" applyBorder="1" applyAlignment="1">
      <alignment vertical="center"/>
      <protection/>
    </xf>
    <xf numFmtId="183" fontId="17" fillId="25" borderId="10" xfId="63" applyNumberFormat="1" applyFont="1" applyFill="1" applyBorder="1" applyAlignment="1">
      <alignment vertical="center"/>
      <protection/>
    </xf>
    <xf numFmtId="183" fontId="0" fillId="25" borderId="10" xfId="63" applyNumberFormat="1" applyFill="1" applyBorder="1" applyAlignment="1">
      <alignment horizontal="center" vertical="center"/>
      <protection/>
    </xf>
    <xf numFmtId="0" fontId="17" fillId="25" borderId="32" xfId="63" applyFont="1" applyFill="1" applyBorder="1" applyAlignment="1">
      <alignment vertical="center"/>
      <protection/>
    </xf>
    <xf numFmtId="183" fontId="17" fillId="25" borderId="21" xfId="63" applyNumberFormat="1" applyFont="1" applyFill="1" applyBorder="1" applyAlignment="1">
      <alignment vertical="center"/>
      <protection/>
    </xf>
    <xf numFmtId="0" fontId="17" fillId="25" borderId="21" xfId="63" applyFont="1" applyFill="1" applyBorder="1" applyAlignment="1">
      <alignment vertical="center"/>
      <protection/>
    </xf>
    <xf numFmtId="0" fontId="17" fillId="25" borderId="41" xfId="63" applyFont="1" applyFill="1" applyBorder="1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183" fontId="17" fillId="0" borderId="0" xfId="63" applyNumberFormat="1" applyFont="1" applyAlignment="1">
      <alignment vertical="center"/>
      <protection/>
    </xf>
    <xf numFmtId="0" fontId="17" fillId="0" borderId="32" xfId="63" applyFont="1" applyFill="1" applyBorder="1" applyAlignment="1">
      <alignment vertical="center"/>
      <protection/>
    </xf>
    <xf numFmtId="0" fontId="0" fillId="0" borderId="21" xfId="63" applyFill="1" applyBorder="1" applyAlignment="1">
      <alignment vertical="center"/>
      <protection/>
    </xf>
    <xf numFmtId="0" fontId="17" fillId="0" borderId="21" xfId="63" applyFont="1" applyFill="1" applyBorder="1" applyAlignment="1">
      <alignment vertical="center"/>
      <protection/>
    </xf>
    <xf numFmtId="0" fontId="17" fillId="0" borderId="21" xfId="63" applyFont="1" applyFill="1" applyBorder="1" applyAlignment="1">
      <alignment horizontal="center" vertical="center"/>
      <protection/>
    </xf>
    <xf numFmtId="0" fontId="17" fillId="0" borderId="0" xfId="63" applyFont="1" applyFill="1" applyBorder="1" applyAlignment="1">
      <alignment vertical="center"/>
      <protection/>
    </xf>
    <xf numFmtId="175" fontId="19" fillId="0" borderId="10" xfId="50" applyFont="1" applyFill="1" applyBorder="1" applyAlignment="1">
      <alignment horizontal="center" vertical="center" wrapText="1"/>
    </xf>
    <xf numFmtId="175" fontId="0" fillId="0" borderId="10" xfId="50" applyFont="1" applyFill="1" applyBorder="1" applyAlignment="1">
      <alignment horizontal="center" vertical="center" wrapText="1"/>
    </xf>
    <xf numFmtId="175" fontId="18" fillId="0" borderId="10" xfId="50" applyFont="1" applyFill="1" applyBorder="1" applyAlignment="1">
      <alignment horizontal="center" vertical="center" wrapText="1"/>
    </xf>
    <xf numFmtId="175" fontId="18" fillId="0" borderId="13" xfId="50" applyFont="1" applyFill="1" applyBorder="1" applyAlignment="1">
      <alignment horizontal="center" vertical="center" wrapText="1"/>
    </xf>
    <xf numFmtId="175" fontId="18" fillId="0" borderId="19" xfId="50" applyFont="1" applyFill="1" applyBorder="1" applyAlignment="1">
      <alignment horizontal="center" vertical="center" wrapText="1"/>
    </xf>
    <xf numFmtId="175" fontId="0" fillId="0" borderId="10" xfId="50" applyFont="1" applyFill="1" applyBorder="1" applyAlignment="1">
      <alignment vertical="center"/>
    </xf>
    <xf numFmtId="183" fontId="0" fillId="25" borderId="0" xfId="55" applyNumberFormat="1" applyFont="1" applyFill="1" applyBorder="1" applyAlignment="1">
      <alignment vertical="center"/>
    </xf>
    <xf numFmtId="0" fontId="17" fillId="0" borderId="0" xfId="63" applyFont="1" applyBorder="1" applyAlignment="1">
      <alignment vertical="center"/>
      <protection/>
    </xf>
    <xf numFmtId="183" fontId="17" fillId="0" borderId="0" xfId="63" applyNumberFormat="1" applyFont="1" applyBorder="1" applyAlignment="1">
      <alignment vertical="center"/>
      <protection/>
    </xf>
    <xf numFmtId="183" fontId="0" fillId="0" borderId="0" xfId="55" applyNumberFormat="1" applyFont="1" applyBorder="1" applyAlignment="1">
      <alignment vertical="center"/>
    </xf>
    <xf numFmtId="175" fontId="17" fillId="0" borderId="0" xfId="63" applyNumberFormat="1" applyFont="1" applyBorder="1" applyAlignment="1">
      <alignment vertical="center"/>
      <protection/>
    </xf>
    <xf numFmtId="183" fontId="0" fillId="0" borderId="10" xfId="55" applyNumberFormat="1" applyFont="1" applyFill="1" applyBorder="1" applyAlignment="1">
      <alignment horizontal="center" vertical="center"/>
    </xf>
    <xf numFmtId="174" fontId="0" fillId="0" borderId="10" xfId="59" applyFont="1" applyFill="1" applyBorder="1" applyAlignment="1">
      <alignment horizontal="center" vertical="center"/>
    </xf>
    <xf numFmtId="175" fontId="0" fillId="0" borderId="10" xfId="50" applyFont="1" applyFill="1" applyBorder="1" applyAlignment="1">
      <alignment horizontal="center" vertical="center"/>
    </xf>
    <xf numFmtId="183" fontId="0" fillId="0" borderId="10" xfId="63" applyNumberForma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187" fontId="0" fillId="0" borderId="10" xfId="63" applyNumberFormat="1" applyFont="1" applyFill="1" applyBorder="1" applyAlignment="1">
      <alignment horizontal="center" vertical="center"/>
      <protection/>
    </xf>
    <xf numFmtId="175" fontId="0" fillId="0" borderId="10" xfId="5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87" fontId="0" fillId="0" borderId="10" xfId="0" applyNumberFormat="1" applyFont="1" applyFill="1" applyBorder="1" applyAlignment="1">
      <alignment horizontal="center" vertical="center"/>
    </xf>
    <xf numFmtId="0" fontId="0" fillId="0" borderId="0" xfId="63" applyFont="1" applyFill="1" applyAlignment="1">
      <alignment horizontal="center" vertical="center"/>
      <protection/>
    </xf>
    <xf numFmtId="0" fontId="18" fillId="25" borderId="10" xfId="63" applyFont="1" applyFill="1" applyBorder="1" applyAlignment="1">
      <alignment horizontal="center" vertical="center" wrapText="1"/>
      <protection/>
    </xf>
    <xf numFmtId="183" fontId="18" fillId="25" borderId="10" xfId="55" applyNumberFormat="1" applyFont="1" applyFill="1" applyBorder="1" applyAlignment="1">
      <alignment horizontal="center" vertical="center" wrapText="1"/>
    </xf>
    <xf numFmtId="0" fontId="25" fillId="25" borderId="42" xfId="63" applyFont="1" applyFill="1" applyBorder="1" applyAlignment="1">
      <alignment horizontal="left" vertical="center"/>
      <protection/>
    </xf>
    <xf numFmtId="0" fontId="25" fillId="25" borderId="43" xfId="63" applyFont="1" applyFill="1" applyBorder="1" applyAlignment="1">
      <alignment horizontal="left" vertical="center"/>
      <protection/>
    </xf>
    <xf numFmtId="0" fontId="53" fillId="0" borderId="29" xfId="63" applyFont="1" applyFill="1" applyBorder="1" applyAlignment="1">
      <alignment vertical="center" wrapText="1"/>
      <protection/>
    </xf>
    <xf numFmtId="0" fontId="53" fillId="0" borderId="10" xfId="63" applyFont="1" applyFill="1" applyBorder="1" applyAlignment="1">
      <alignment vertical="center"/>
      <protection/>
    </xf>
    <xf numFmtId="183" fontId="53" fillId="0" borderId="10" xfId="55" applyNumberFormat="1" applyFont="1" applyFill="1" applyBorder="1" applyAlignment="1">
      <alignment vertical="center"/>
    </xf>
    <xf numFmtId="0" fontId="53" fillId="0" borderId="10" xfId="63" applyFont="1" applyFill="1" applyBorder="1" applyAlignment="1">
      <alignment horizontal="center" vertical="center"/>
      <protection/>
    </xf>
    <xf numFmtId="187" fontId="53" fillId="0" borderId="10" xfId="63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/>
    </xf>
    <xf numFmtId="0" fontId="18" fillId="17" borderId="15" xfId="0" applyFont="1" applyFill="1" applyBorder="1" applyAlignment="1">
      <alignment horizontal="left" vertical="center" wrapText="1"/>
    </xf>
    <xf numFmtId="0" fontId="18" fillId="17" borderId="43" xfId="0" applyFont="1" applyFill="1" applyBorder="1" applyAlignment="1">
      <alignment horizontal="left" vertical="center" wrapText="1"/>
    </xf>
    <xf numFmtId="0" fontId="18" fillId="17" borderId="28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 vertical="center"/>
    </xf>
    <xf numFmtId="0" fontId="18" fillId="25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50" fillId="0" borderId="32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31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18" fillId="0" borderId="28" xfId="0" applyFont="1" applyBorder="1" applyAlignment="1">
      <alignment horizontal="right" vertical="center"/>
    </xf>
    <xf numFmtId="0" fontId="0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5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3" fontId="0" fillId="25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19" xfId="0" applyFont="1" applyBorder="1" applyAlignment="1">
      <alignment horizontal="center" vertical="center" wrapText="1"/>
    </xf>
    <xf numFmtId="3" fontId="0" fillId="25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8" fillId="17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7" fillId="0" borderId="0" xfId="55" applyNumberFormat="1" applyFont="1" applyFill="1" applyBorder="1" applyAlignment="1">
      <alignment horizontal="center" vertical="center"/>
    </xf>
    <xf numFmtId="49" fontId="17" fillId="0" borderId="12" xfId="55" applyNumberFormat="1" applyFont="1" applyFill="1" applyBorder="1" applyAlignment="1">
      <alignment horizontal="center" vertical="center"/>
    </xf>
    <xf numFmtId="0" fontId="18" fillId="25" borderId="1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1" fillId="0" borderId="28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9" fontId="20" fillId="0" borderId="13" xfId="68" applyFont="1" applyFill="1" applyBorder="1" applyAlignment="1">
      <alignment horizontal="center" vertical="center" wrapText="1"/>
    </xf>
    <xf numFmtId="9" fontId="20" fillId="0" borderId="44" xfId="68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200" fontId="18" fillId="0" borderId="13" xfId="57" applyNumberFormat="1" applyFont="1" applyFill="1" applyBorder="1" applyAlignment="1">
      <alignment horizontal="center" vertical="center" wrapText="1"/>
    </xf>
    <xf numFmtId="200" fontId="18" fillId="0" borderId="19" xfId="57" applyNumberFormat="1" applyFont="1" applyFill="1" applyBorder="1" applyAlignment="1">
      <alignment horizontal="center" vertical="center" wrapText="1"/>
    </xf>
    <xf numFmtId="175" fontId="0" fillId="0" borderId="13" xfId="50" applyFont="1" applyFill="1" applyBorder="1" applyAlignment="1">
      <alignment horizontal="center" vertical="center" wrapText="1"/>
    </xf>
    <xf numFmtId="175" fontId="0" fillId="0" borderId="19" xfId="5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183" fontId="18" fillId="0" borderId="10" xfId="0" applyNumberFormat="1" applyFont="1" applyBorder="1" applyAlignment="1">
      <alignment vertical="center"/>
    </xf>
    <xf numFmtId="0" fontId="0" fillId="25" borderId="10" xfId="0" applyFont="1" applyFill="1" applyBorder="1" applyAlignment="1">
      <alignment horizontal="justify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83" fontId="0" fillId="0" borderId="13" xfId="56" applyNumberFormat="1" applyFont="1" applyFill="1" applyBorder="1" applyAlignment="1">
      <alignment horizontal="center" vertical="center" wrapText="1"/>
    </xf>
    <xf numFmtId="183" fontId="0" fillId="0" borderId="19" xfId="56" applyNumberFormat="1" applyFont="1" applyFill="1" applyBorder="1" applyAlignment="1">
      <alignment horizontal="center" vertical="center" wrapText="1"/>
    </xf>
    <xf numFmtId="9" fontId="50" fillId="0" borderId="13" xfId="68" applyFont="1" applyFill="1" applyBorder="1" applyAlignment="1">
      <alignment horizontal="center" vertical="center" wrapText="1"/>
    </xf>
    <xf numFmtId="9" fontId="50" fillId="0" borderId="44" xfId="68" applyFont="1" applyFill="1" applyBorder="1" applyAlignment="1">
      <alignment horizontal="center" vertical="center" wrapText="1"/>
    </xf>
    <xf numFmtId="9" fontId="50" fillId="0" borderId="19" xfId="68" applyFont="1" applyFill="1" applyBorder="1" applyAlignment="1">
      <alignment horizontal="center" vertical="center" wrapText="1"/>
    </xf>
    <xf numFmtId="0" fontId="17" fillId="25" borderId="32" xfId="63" applyFont="1" applyFill="1" applyBorder="1" applyAlignment="1">
      <alignment horizontal="center" vertical="center"/>
      <protection/>
    </xf>
    <xf numFmtId="0" fontId="17" fillId="25" borderId="21" xfId="63" applyFont="1" applyFill="1" applyBorder="1" applyAlignment="1">
      <alignment horizontal="center" vertical="center"/>
      <protection/>
    </xf>
    <xf numFmtId="0" fontId="17" fillId="25" borderId="41" xfId="63" applyFont="1" applyFill="1" applyBorder="1" applyAlignment="1">
      <alignment horizontal="center" vertical="center"/>
      <protection/>
    </xf>
    <xf numFmtId="0" fontId="25" fillId="25" borderId="10" xfId="63" applyFont="1" applyFill="1" applyBorder="1" applyAlignment="1">
      <alignment horizontal="right" vertical="center"/>
      <protection/>
    </xf>
    <xf numFmtId="0" fontId="17" fillId="25" borderId="15" xfId="63" applyFont="1" applyFill="1" applyBorder="1" applyAlignment="1">
      <alignment horizontal="center" vertical="center"/>
      <protection/>
    </xf>
    <xf numFmtId="0" fontId="17" fillId="25" borderId="43" xfId="63" applyFont="1" applyFill="1" applyBorder="1" applyAlignment="1">
      <alignment horizontal="center" vertical="center"/>
      <protection/>
    </xf>
    <xf numFmtId="0" fontId="17" fillId="25" borderId="28" xfId="63" applyFont="1" applyFill="1" applyBorder="1" applyAlignment="1">
      <alignment horizontal="center" vertical="center"/>
      <protection/>
    </xf>
    <xf numFmtId="0" fontId="0" fillId="25" borderId="42" xfId="63" applyFont="1" applyFill="1" applyBorder="1" applyAlignment="1">
      <alignment horizontal="left" vertical="center"/>
      <protection/>
    </xf>
    <xf numFmtId="0" fontId="0" fillId="25" borderId="28" xfId="63" applyFill="1" applyBorder="1" applyAlignment="1">
      <alignment horizontal="left" vertical="center"/>
      <protection/>
    </xf>
    <xf numFmtId="0" fontId="0" fillId="25" borderId="42" xfId="63" applyFill="1" applyBorder="1" applyAlignment="1">
      <alignment horizontal="left" vertical="center"/>
      <protection/>
    </xf>
    <xf numFmtId="0" fontId="0" fillId="25" borderId="42" xfId="63" applyFill="1" applyBorder="1" applyAlignment="1">
      <alignment horizontal="center" vertical="center"/>
      <protection/>
    </xf>
    <xf numFmtId="0" fontId="0" fillId="25" borderId="28" xfId="63" applyFill="1" applyBorder="1" applyAlignment="1">
      <alignment horizontal="center" vertical="center"/>
      <protection/>
    </xf>
    <xf numFmtId="0" fontId="25" fillId="25" borderId="30" xfId="63" applyFont="1" applyFill="1" applyBorder="1" applyAlignment="1">
      <alignment horizontal="right" vertical="center"/>
      <protection/>
    </xf>
    <xf numFmtId="0" fontId="25" fillId="25" borderId="21" xfId="63" applyFont="1" applyFill="1" applyBorder="1" applyAlignment="1">
      <alignment horizontal="right" vertical="center"/>
      <protection/>
    </xf>
    <xf numFmtId="0" fontId="25" fillId="25" borderId="31" xfId="63" applyFont="1" applyFill="1" applyBorder="1" applyAlignment="1">
      <alignment horizontal="right" vertical="center"/>
      <protection/>
    </xf>
    <xf numFmtId="0" fontId="53" fillId="25" borderId="10" xfId="63" applyFont="1" applyFill="1" applyBorder="1" applyAlignment="1">
      <alignment horizontal="center" vertical="center"/>
      <protection/>
    </xf>
    <xf numFmtId="0" fontId="25" fillId="25" borderId="45" xfId="63" applyFont="1" applyFill="1" applyBorder="1" applyAlignment="1">
      <alignment horizontal="right" vertical="center"/>
      <protection/>
    </xf>
    <xf numFmtId="0" fontId="25" fillId="25" borderId="35" xfId="63" applyFont="1" applyFill="1" applyBorder="1" applyAlignment="1">
      <alignment horizontal="right" vertical="center"/>
      <protection/>
    </xf>
    <xf numFmtId="0" fontId="25" fillId="25" borderId="36" xfId="63" applyFont="1" applyFill="1" applyBorder="1" applyAlignment="1">
      <alignment horizontal="right" vertical="center"/>
      <protection/>
    </xf>
    <xf numFmtId="0" fontId="17" fillId="25" borderId="34" xfId="63" applyFont="1" applyFill="1" applyBorder="1" applyAlignment="1">
      <alignment horizontal="center" vertical="center"/>
      <protection/>
    </xf>
    <xf numFmtId="0" fontId="17" fillId="25" borderId="35" xfId="63" applyFont="1" applyFill="1" applyBorder="1" applyAlignment="1">
      <alignment horizontal="center" vertical="center"/>
      <protection/>
    </xf>
    <xf numFmtId="0" fontId="17" fillId="25" borderId="46" xfId="63" applyFont="1" applyFill="1" applyBorder="1" applyAlignment="1">
      <alignment horizontal="center" vertical="center"/>
      <protection/>
    </xf>
    <xf numFmtId="0" fontId="18" fillId="25" borderId="47" xfId="63" applyFont="1" applyFill="1" applyBorder="1" applyAlignment="1">
      <alignment horizontal="center" vertical="center" wrapText="1"/>
      <protection/>
    </xf>
    <xf numFmtId="0" fontId="18" fillId="25" borderId="48" xfId="63" applyFont="1" applyFill="1" applyBorder="1" applyAlignment="1">
      <alignment horizontal="center" vertical="center" wrapText="1"/>
      <protection/>
    </xf>
    <xf numFmtId="0" fontId="18" fillId="25" borderId="38" xfId="63" applyFont="1" applyFill="1" applyBorder="1" applyAlignment="1">
      <alignment horizontal="center" vertical="center" wrapText="1"/>
      <protection/>
    </xf>
    <xf numFmtId="0" fontId="18" fillId="25" borderId="20" xfId="63" applyFont="1" applyFill="1" applyBorder="1" applyAlignment="1">
      <alignment horizontal="center" vertical="center" wrapText="1"/>
      <protection/>
    </xf>
    <xf numFmtId="0" fontId="18" fillId="25" borderId="10" xfId="63" applyFont="1" applyFill="1" applyBorder="1" applyAlignment="1">
      <alignment horizontal="center" vertical="center" wrapText="1"/>
      <protection/>
    </xf>
    <xf numFmtId="183" fontId="18" fillId="25" borderId="49" xfId="55" applyNumberFormat="1" applyFont="1" applyFill="1" applyBorder="1" applyAlignment="1">
      <alignment horizontal="center" vertical="center" wrapText="1"/>
    </xf>
    <xf numFmtId="183" fontId="18" fillId="25" borderId="19" xfId="55" applyNumberFormat="1" applyFont="1" applyFill="1" applyBorder="1" applyAlignment="1">
      <alignment horizontal="center" vertical="center" wrapText="1"/>
    </xf>
    <xf numFmtId="183" fontId="18" fillId="25" borderId="13" xfId="55" applyNumberFormat="1" applyFont="1" applyFill="1" applyBorder="1" applyAlignment="1">
      <alignment horizontal="center" vertical="center" wrapText="1"/>
    </xf>
    <xf numFmtId="0" fontId="18" fillId="25" borderId="13" xfId="63" applyFont="1" applyFill="1" applyBorder="1" applyAlignment="1">
      <alignment horizontal="center" vertical="center"/>
      <protection/>
    </xf>
    <xf numFmtId="0" fontId="18" fillId="25" borderId="19" xfId="63" applyFont="1" applyFill="1" applyBorder="1" applyAlignment="1">
      <alignment horizontal="center" vertical="center"/>
      <protection/>
    </xf>
    <xf numFmtId="0" fontId="19" fillId="25" borderId="50" xfId="63" applyFont="1" applyFill="1" applyBorder="1" applyAlignment="1">
      <alignment horizontal="center" vertical="center" wrapText="1"/>
      <protection/>
    </xf>
    <xf numFmtId="0" fontId="19" fillId="25" borderId="51" xfId="63" applyFont="1" applyFill="1" applyBorder="1" applyAlignment="1">
      <alignment horizontal="center" vertical="center" wrapText="1"/>
      <protection/>
    </xf>
    <xf numFmtId="0" fontId="19" fillId="25" borderId="52" xfId="63" applyFont="1" applyFill="1" applyBorder="1" applyAlignment="1">
      <alignment horizontal="center" vertical="center" wrapText="1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0" fillId="0" borderId="28" xfId="63" applyFill="1" applyBorder="1" applyAlignment="1">
      <alignment horizontal="center" vertical="center"/>
      <protection/>
    </xf>
    <xf numFmtId="0" fontId="0" fillId="0" borderId="42" xfId="63" applyFont="1" applyFill="1" applyBorder="1" applyAlignment="1">
      <alignment horizontal="center" vertical="center"/>
      <protection/>
    </xf>
    <xf numFmtId="0" fontId="0" fillId="25" borderId="42" xfId="63" applyFont="1" applyFill="1" applyBorder="1" applyAlignment="1">
      <alignment horizontal="center" vertical="center"/>
      <protection/>
    </xf>
    <xf numFmtId="0" fontId="0" fillId="25" borderId="43" xfId="63" applyFill="1" applyBorder="1" applyAlignment="1">
      <alignment horizontal="center" vertical="center"/>
      <protection/>
    </xf>
    <xf numFmtId="0" fontId="18" fillId="25" borderId="22" xfId="63" applyFont="1" applyFill="1" applyBorder="1" applyAlignment="1">
      <alignment horizontal="center" vertical="center" wrapText="1"/>
      <protection/>
    </xf>
    <xf numFmtId="0" fontId="18" fillId="25" borderId="12" xfId="63" applyFont="1" applyFill="1" applyBorder="1" applyAlignment="1">
      <alignment horizontal="center" vertical="center" wrapText="1"/>
      <protection/>
    </xf>
    <xf numFmtId="183" fontId="18" fillId="25" borderId="10" xfId="55" applyNumberFormat="1" applyFont="1" applyFill="1" applyBorder="1" applyAlignment="1">
      <alignment horizontal="center" vertical="center" wrapText="1"/>
    </xf>
    <xf numFmtId="0" fontId="18" fillId="25" borderId="42" xfId="63" applyFont="1" applyFill="1" applyBorder="1" applyAlignment="1">
      <alignment horizontal="center" vertical="center" wrapText="1"/>
      <protection/>
    </xf>
    <xf numFmtId="0" fontId="18" fillId="25" borderId="28" xfId="63" applyFont="1" applyFill="1" applyBorder="1" applyAlignment="1">
      <alignment horizontal="center" vertical="center" wrapText="1"/>
      <protection/>
    </xf>
    <xf numFmtId="0" fontId="18" fillId="25" borderId="29" xfId="63" applyFont="1" applyFill="1" applyBorder="1" applyAlignment="1">
      <alignment horizontal="center" vertical="center" wrapText="1"/>
      <protection/>
    </xf>
    <xf numFmtId="183" fontId="19" fillId="25" borderId="49" xfId="55" applyNumberFormat="1" applyFont="1" applyFill="1" applyBorder="1" applyAlignment="1">
      <alignment horizontal="center" vertical="center" wrapText="1"/>
    </xf>
    <xf numFmtId="183" fontId="19" fillId="25" borderId="19" xfId="55" applyNumberFormat="1" applyFont="1" applyFill="1" applyBorder="1" applyAlignment="1">
      <alignment horizontal="center" vertical="center" wrapText="1"/>
    </xf>
    <xf numFmtId="183" fontId="19" fillId="25" borderId="10" xfId="55" applyNumberFormat="1" applyFont="1" applyFill="1" applyBorder="1" applyAlignment="1">
      <alignment horizontal="center" vertical="center" wrapText="1"/>
    </xf>
    <xf numFmtId="0" fontId="0" fillId="25" borderId="43" xfId="63" applyFont="1" applyFill="1" applyBorder="1" applyAlignment="1">
      <alignment horizontal="center" vertical="center"/>
      <protection/>
    </xf>
    <xf numFmtId="0" fontId="17" fillId="25" borderId="53" xfId="63" applyFont="1" applyFill="1" applyBorder="1" applyAlignment="1">
      <alignment horizontal="center" vertical="center"/>
      <protection/>
    </xf>
    <xf numFmtId="0" fontId="18" fillId="25" borderId="30" xfId="63" applyFont="1" applyFill="1" applyBorder="1" applyAlignment="1">
      <alignment horizontal="center" vertical="center"/>
      <protection/>
    </xf>
    <xf numFmtId="0" fontId="18" fillId="25" borderId="31" xfId="63" applyFont="1" applyFill="1" applyBorder="1" applyAlignment="1">
      <alignment horizontal="center" vertical="center"/>
      <protection/>
    </xf>
    <xf numFmtId="0" fontId="18" fillId="25" borderId="38" xfId="63" applyFont="1" applyFill="1" applyBorder="1" applyAlignment="1">
      <alignment horizontal="center" vertical="center"/>
      <protection/>
    </xf>
    <xf numFmtId="0" fontId="18" fillId="25" borderId="20" xfId="63" applyFont="1" applyFill="1" applyBorder="1" applyAlignment="1">
      <alignment horizontal="center" vertical="center"/>
      <protection/>
    </xf>
    <xf numFmtId="183" fontId="18" fillId="25" borderId="13" xfId="55" applyNumberFormat="1" applyFont="1" applyFill="1" applyBorder="1" applyAlignment="1">
      <alignment horizontal="center" vertical="center"/>
    </xf>
    <xf numFmtId="183" fontId="18" fillId="25" borderId="19" xfId="55" applyNumberFormat="1" applyFont="1" applyFill="1" applyBorder="1" applyAlignment="1">
      <alignment horizontal="center" vertical="center"/>
    </xf>
    <xf numFmtId="0" fontId="19" fillId="25" borderId="15" xfId="63" applyFont="1" applyFill="1" applyBorder="1" applyAlignment="1">
      <alignment horizontal="center" vertical="center" wrapText="1"/>
      <protection/>
    </xf>
    <xf numFmtId="0" fontId="19" fillId="25" borderId="43" xfId="63" applyFont="1" applyFill="1" applyBorder="1" applyAlignment="1">
      <alignment horizontal="center" vertical="center" wrapText="1"/>
      <protection/>
    </xf>
    <xf numFmtId="0" fontId="19" fillId="25" borderId="53" xfId="63" applyFont="1" applyFill="1" applyBorder="1" applyAlignment="1">
      <alignment horizontal="center" vertical="center" wrapText="1"/>
      <protection/>
    </xf>
    <xf numFmtId="0" fontId="25" fillId="25" borderId="42" xfId="63" applyFont="1" applyFill="1" applyBorder="1" applyAlignment="1">
      <alignment horizontal="left" vertical="center"/>
      <protection/>
    </xf>
    <xf numFmtId="0" fontId="25" fillId="25" borderId="43" xfId="63" applyFont="1" applyFill="1" applyBorder="1" applyAlignment="1">
      <alignment horizontal="left" vertical="center"/>
      <protection/>
    </xf>
    <xf numFmtId="0" fontId="18" fillId="25" borderId="40" xfId="63" applyFont="1" applyFill="1" applyBorder="1" applyAlignment="1">
      <alignment horizontal="left" vertical="center"/>
      <protection/>
    </xf>
    <xf numFmtId="0" fontId="18" fillId="25" borderId="14" xfId="63" applyFont="1" applyFill="1" applyBorder="1" applyAlignment="1">
      <alignment horizontal="left" vertical="center"/>
      <protection/>
    </xf>
    <xf numFmtId="0" fontId="18" fillId="25" borderId="54" xfId="63" applyFont="1" applyFill="1" applyBorder="1" applyAlignment="1">
      <alignment horizontal="left" vertical="center"/>
      <protection/>
    </xf>
    <xf numFmtId="0" fontId="18" fillId="25" borderId="51" xfId="63" applyFont="1" applyFill="1" applyBorder="1" applyAlignment="1">
      <alignment horizontal="left" vertical="center"/>
      <protection/>
    </xf>
    <xf numFmtId="0" fontId="23" fillId="25" borderId="34" xfId="63" applyFont="1" applyFill="1" applyBorder="1" applyAlignment="1">
      <alignment horizontal="center" vertical="center" wrapText="1"/>
      <protection/>
    </xf>
    <xf numFmtId="0" fontId="23" fillId="25" borderId="35" xfId="63" applyFont="1" applyFill="1" applyBorder="1" applyAlignment="1">
      <alignment horizontal="center" vertical="center" wrapText="1"/>
      <protection/>
    </xf>
    <xf numFmtId="0" fontId="23" fillId="25" borderId="36" xfId="63" applyFont="1" applyFill="1" applyBorder="1" applyAlignment="1">
      <alignment horizontal="center" vertical="center" wrapText="1"/>
      <protection/>
    </xf>
    <xf numFmtId="14" fontId="23" fillId="25" borderId="34" xfId="63" applyNumberFormat="1" applyFont="1" applyFill="1" applyBorder="1" applyAlignment="1">
      <alignment horizontal="center" vertical="center" wrapText="1"/>
      <protection/>
    </xf>
    <xf numFmtId="14" fontId="23" fillId="25" borderId="35" xfId="63" applyNumberFormat="1" applyFont="1" applyFill="1" applyBorder="1" applyAlignment="1">
      <alignment horizontal="center" vertical="center" wrapText="1"/>
      <protection/>
    </xf>
    <xf numFmtId="14" fontId="23" fillId="25" borderId="46" xfId="63" applyNumberFormat="1" applyFont="1" applyFill="1" applyBorder="1" applyAlignment="1">
      <alignment horizontal="center" vertical="center" wrapText="1"/>
      <protection/>
    </xf>
    <xf numFmtId="0" fontId="16" fillId="25" borderId="55" xfId="63" applyFont="1" applyFill="1" applyBorder="1" applyAlignment="1">
      <alignment horizontal="center" vertical="center" wrapText="1"/>
      <protection/>
    </xf>
    <xf numFmtId="0" fontId="16" fillId="25" borderId="56" xfId="63" applyFont="1" applyFill="1" applyBorder="1" applyAlignment="1">
      <alignment horizontal="center" vertical="center" wrapText="1"/>
      <protection/>
    </xf>
    <xf numFmtId="0" fontId="16" fillId="25" borderId="57" xfId="63" applyFont="1" applyFill="1" applyBorder="1" applyAlignment="1">
      <alignment horizontal="center" vertical="center" wrapText="1"/>
      <protection/>
    </xf>
    <xf numFmtId="0" fontId="16" fillId="25" borderId="58" xfId="63" applyFont="1" applyFill="1" applyBorder="1" applyAlignment="1">
      <alignment horizontal="center" vertical="center" wrapText="1"/>
      <protection/>
    </xf>
    <xf numFmtId="0" fontId="16" fillId="25" borderId="11" xfId="63" applyFont="1" applyFill="1" applyBorder="1" applyAlignment="1">
      <alignment horizontal="center" vertical="center" wrapText="1"/>
      <protection/>
    </xf>
    <xf numFmtId="0" fontId="16" fillId="25" borderId="37" xfId="63" applyFont="1" applyFill="1" applyBorder="1" applyAlignment="1">
      <alignment horizontal="center" vertical="center" wrapText="1"/>
      <protection/>
    </xf>
    <xf numFmtId="0" fontId="16" fillId="25" borderId="0" xfId="63" applyFont="1" applyFill="1" applyBorder="1" applyAlignment="1">
      <alignment horizontal="center" vertical="center"/>
      <protection/>
    </xf>
    <xf numFmtId="0" fontId="49" fillId="25" borderId="54" xfId="63" applyFont="1" applyFill="1" applyBorder="1" applyAlignment="1">
      <alignment horizontal="left" vertical="center"/>
      <protection/>
    </xf>
    <xf numFmtId="0" fontId="49" fillId="25" borderId="51" xfId="63" applyFont="1" applyFill="1" applyBorder="1" applyAlignment="1">
      <alignment horizontal="left" vertical="center"/>
      <protection/>
    </xf>
    <xf numFmtId="0" fontId="18" fillId="25" borderId="30" xfId="63" applyFont="1" applyFill="1" applyBorder="1" applyAlignment="1">
      <alignment horizontal="center" vertical="center" wrapText="1"/>
      <protection/>
    </xf>
    <xf numFmtId="0" fontId="18" fillId="25" borderId="21" xfId="63" applyFont="1" applyFill="1" applyBorder="1" applyAlignment="1">
      <alignment horizontal="center" vertical="center" wrapText="1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21" fillId="25" borderId="59" xfId="63" applyFont="1" applyFill="1" applyBorder="1" applyAlignment="1">
      <alignment horizontal="center" vertical="center"/>
      <protection/>
    </xf>
    <xf numFmtId="0" fontId="21" fillId="25" borderId="60" xfId="63" applyFont="1" applyFill="1" applyBorder="1" applyAlignment="1">
      <alignment horizontal="center" vertical="center"/>
      <protection/>
    </xf>
    <xf numFmtId="0" fontId="22" fillId="25" borderId="61" xfId="63" applyFont="1" applyFill="1" applyBorder="1" applyAlignment="1">
      <alignment horizontal="center" vertical="center" wrapText="1"/>
      <protection/>
    </xf>
    <xf numFmtId="0" fontId="22" fillId="25" borderId="22" xfId="63" applyFont="1" applyFill="1" applyBorder="1" applyAlignment="1">
      <alignment horizontal="center" vertical="center" wrapText="1"/>
      <protection/>
    </xf>
    <xf numFmtId="0" fontId="22" fillId="25" borderId="17" xfId="63" applyFont="1" applyFill="1" applyBorder="1" applyAlignment="1">
      <alignment horizontal="center" vertical="center" wrapText="1"/>
      <protection/>
    </xf>
    <xf numFmtId="0" fontId="22" fillId="25" borderId="12" xfId="63" applyFont="1" applyFill="1" applyBorder="1" applyAlignment="1">
      <alignment horizontal="center" vertical="center" wrapText="1"/>
      <protection/>
    </xf>
    <xf numFmtId="0" fontId="0" fillId="25" borderId="50" xfId="63" applyFont="1" applyFill="1" applyBorder="1" applyAlignment="1">
      <alignment horizontal="center" vertical="center" wrapText="1"/>
      <protection/>
    </xf>
    <xf numFmtId="0" fontId="0" fillId="25" borderId="51" xfId="63" applyFont="1" applyFill="1" applyBorder="1" applyAlignment="1">
      <alignment horizontal="center" vertical="center" wrapText="1"/>
      <protection/>
    </xf>
    <xf numFmtId="0" fontId="0" fillId="25" borderId="52" xfId="63" applyFont="1" applyFill="1" applyBorder="1" applyAlignment="1">
      <alignment horizontal="center" vertical="center" wrapText="1"/>
      <protection/>
    </xf>
    <xf numFmtId="0" fontId="0" fillId="25" borderId="17" xfId="63" applyFont="1" applyFill="1" applyBorder="1" applyAlignment="1">
      <alignment horizontal="center" vertical="center" wrapText="1"/>
      <protection/>
    </xf>
    <xf numFmtId="0" fontId="0" fillId="25" borderId="12" xfId="63" applyFont="1" applyFill="1" applyBorder="1" applyAlignment="1">
      <alignment horizontal="center" vertical="center" wrapText="1"/>
      <protection/>
    </xf>
    <xf numFmtId="0" fontId="0" fillId="25" borderId="39" xfId="63" applyFont="1" applyFill="1" applyBorder="1" applyAlignment="1">
      <alignment horizontal="center" vertical="center" wrapText="1"/>
      <protection/>
    </xf>
    <xf numFmtId="0" fontId="22" fillId="25" borderId="32" xfId="63" applyFont="1" applyFill="1" applyBorder="1" applyAlignment="1">
      <alignment horizontal="center" vertical="center" wrapText="1"/>
      <protection/>
    </xf>
    <xf numFmtId="0" fontId="22" fillId="25" borderId="21" xfId="63" applyFont="1" applyFill="1" applyBorder="1" applyAlignment="1">
      <alignment horizontal="center" vertical="center" wrapText="1"/>
      <protection/>
    </xf>
    <xf numFmtId="0" fontId="22" fillId="25" borderId="31" xfId="63" applyFont="1" applyFill="1" applyBorder="1" applyAlignment="1">
      <alignment horizontal="center" vertical="center" wrapText="1"/>
      <protection/>
    </xf>
    <xf numFmtId="0" fontId="22" fillId="25" borderId="16" xfId="63" applyFont="1" applyFill="1" applyBorder="1" applyAlignment="1">
      <alignment horizontal="center" vertical="center" wrapText="1"/>
      <protection/>
    </xf>
    <xf numFmtId="0" fontId="22" fillId="25" borderId="0" xfId="63" applyFont="1" applyFill="1" applyBorder="1" applyAlignment="1">
      <alignment horizontal="center" vertical="center" wrapText="1"/>
      <protection/>
    </xf>
    <xf numFmtId="0" fontId="22" fillId="25" borderId="18" xfId="63" applyFont="1" applyFill="1" applyBorder="1" applyAlignment="1">
      <alignment horizontal="center" vertical="center" wrapText="1"/>
      <protection/>
    </xf>
    <xf numFmtId="0" fontId="23" fillId="25" borderId="10" xfId="63" applyFont="1" applyFill="1" applyBorder="1" applyAlignment="1">
      <alignment horizontal="center" vertical="center" wrapText="1"/>
      <protection/>
    </xf>
    <xf numFmtId="0" fontId="23" fillId="25" borderId="43" xfId="63" applyFont="1" applyFill="1" applyBorder="1" applyAlignment="1">
      <alignment horizontal="center" vertical="center" wrapText="1"/>
      <protection/>
    </xf>
    <xf numFmtId="0" fontId="23" fillId="25" borderId="53" xfId="63" applyFont="1" applyFill="1" applyBorder="1" applyAlignment="1">
      <alignment horizontal="center" vertical="center" wrapText="1"/>
      <protection/>
    </xf>
    <xf numFmtId="0" fontId="16" fillId="0" borderId="17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86" fontId="25" fillId="4" borderId="15" xfId="68" applyNumberFormat="1" applyFont="1" applyFill="1" applyBorder="1" applyAlignment="1">
      <alignment horizontal="center" vertical="center"/>
    </xf>
    <xf numFmtId="9" fontId="25" fillId="4" borderId="28" xfId="68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186" fontId="0" fillId="0" borderId="13" xfId="0" applyNumberFormat="1" applyFont="1" applyBorder="1" applyAlignment="1">
      <alignment horizontal="center" vertical="center"/>
    </xf>
    <xf numFmtId="186" fontId="0" fillId="0" borderId="44" xfId="0" applyNumberFormat="1" applyFont="1" applyBorder="1" applyAlignment="1">
      <alignment horizontal="center" vertical="center"/>
    </xf>
    <xf numFmtId="186" fontId="0" fillId="0" borderId="19" xfId="0" applyNumberFormat="1" applyFont="1" applyBorder="1" applyAlignment="1">
      <alignment horizontal="center" vertical="center"/>
    </xf>
    <xf numFmtId="186" fontId="48" fillId="25" borderId="10" xfId="57" applyNumberFormat="1" applyFont="1" applyFill="1" applyBorder="1" applyAlignment="1">
      <alignment horizontal="center" vertical="center"/>
    </xf>
    <xf numFmtId="187" fontId="48" fillId="0" borderId="10" xfId="0" applyNumberFormat="1" applyFont="1" applyBorder="1" applyAlignment="1">
      <alignment horizontal="center" vertical="center"/>
    </xf>
    <xf numFmtId="9" fontId="48" fillId="25" borderId="15" xfId="68" applyFont="1" applyFill="1" applyBorder="1" applyAlignment="1">
      <alignment horizontal="center" vertical="center" wrapText="1"/>
    </xf>
    <xf numFmtId="9" fontId="48" fillId="25" borderId="28" xfId="68" applyFont="1" applyFill="1" applyBorder="1" applyAlignment="1">
      <alignment horizontal="center" vertical="center" wrapText="1"/>
    </xf>
    <xf numFmtId="3" fontId="48" fillId="25" borderId="15" xfId="0" applyNumberFormat="1" applyFont="1" applyFill="1" applyBorder="1" applyAlignment="1" applyProtection="1">
      <alignment horizontal="center" vertical="center"/>
      <protection locked="0"/>
    </xf>
    <xf numFmtId="3" fontId="48" fillId="25" borderId="28" xfId="0" applyNumberFormat="1" applyFont="1" applyFill="1" applyBorder="1" applyAlignment="1" applyProtection="1">
      <alignment horizontal="center" vertical="center"/>
      <protection locked="0"/>
    </xf>
    <xf numFmtId="9" fontId="48" fillId="25" borderId="15" xfId="68" applyFont="1" applyFill="1" applyBorder="1" applyAlignment="1" applyProtection="1">
      <alignment horizontal="center" vertical="center"/>
      <protection locked="0"/>
    </xf>
    <xf numFmtId="9" fontId="48" fillId="25" borderId="28" xfId="68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55" fillId="0" borderId="32" xfId="63" applyFont="1" applyFill="1" applyBorder="1" applyAlignment="1" applyProtection="1">
      <alignment horizontal="center" vertical="center" wrapText="1"/>
      <protection/>
    </xf>
    <xf numFmtId="0" fontId="55" fillId="0" borderId="21" xfId="63" applyFont="1" applyFill="1" applyBorder="1" applyAlignment="1" applyProtection="1">
      <alignment horizontal="center" vertical="center" wrapText="1"/>
      <protection/>
    </xf>
    <xf numFmtId="0" fontId="55" fillId="0" borderId="31" xfId="63" applyFont="1" applyFill="1" applyBorder="1" applyAlignment="1" applyProtection="1">
      <alignment horizontal="center" vertical="center" wrapText="1"/>
      <protection/>
    </xf>
    <xf numFmtId="0" fontId="55" fillId="0" borderId="17" xfId="63" applyFont="1" applyFill="1" applyBorder="1" applyAlignment="1" applyProtection="1">
      <alignment horizontal="center" vertical="center" wrapText="1"/>
      <protection/>
    </xf>
    <xf numFmtId="0" fontId="55" fillId="0" borderId="12" xfId="63" applyFont="1" applyFill="1" applyBorder="1" applyAlignment="1" applyProtection="1">
      <alignment horizontal="center" vertical="center" wrapText="1"/>
      <protection/>
    </xf>
    <xf numFmtId="0" fontId="55" fillId="0" borderId="20" xfId="63" applyFont="1" applyFill="1" applyBorder="1" applyAlignment="1" applyProtection="1">
      <alignment horizontal="center" vertical="center" wrapText="1"/>
      <protection/>
    </xf>
    <xf numFmtId="0" fontId="0" fillId="27" borderId="29" xfId="63" applyFont="1" applyFill="1" applyBorder="1" applyAlignment="1">
      <alignment vertical="center" wrapText="1"/>
      <protection/>
    </xf>
    <xf numFmtId="0" fontId="0" fillId="27" borderId="10" xfId="0" applyFont="1" applyFill="1" applyBorder="1" applyAlignment="1">
      <alignment vertical="center" wrapText="1"/>
    </xf>
    <xf numFmtId="183" fontId="0" fillId="27" borderId="10" xfId="55" applyNumberFormat="1" applyFont="1" applyFill="1" applyBorder="1" applyAlignment="1">
      <alignment vertical="center"/>
    </xf>
    <xf numFmtId="0" fontId="0" fillId="27" borderId="10" xfId="0" applyFont="1" applyFill="1" applyBorder="1" applyAlignment="1">
      <alignment horizontal="center" vertical="center"/>
    </xf>
    <xf numFmtId="187" fontId="0" fillId="27" borderId="10" xfId="0" applyNumberFormat="1" applyFont="1" applyFill="1" applyBorder="1" applyAlignment="1">
      <alignment horizontal="center" vertical="center"/>
    </xf>
    <xf numFmtId="0" fontId="17" fillId="27" borderId="10" xfId="63" applyFont="1" applyFill="1" applyBorder="1" applyAlignment="1">
      <alignment vertical="center"/>
      <protection/>
    </xf>
    <xf numFmtId="0" fontId="0" fillId="27" borderId="10" xfId="63" applyFill="1" applyBorder="1" applyAlignment="1">
      <alignment vertical="center"/>
      <protection/>
    </xf>
    <xf numFmtId="0" fontId="0" fillId="27" borderId="0" xfId="63" applyFill="1" applyAlignment="1">
      <alignment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[0] 2" xfId="50"/>
    <cellStyle name="Millares 2" xfId="51"/>
    <cellStyle name="Millares 5" xfId="52"/>
    <cellStyle name="Millares_3-SISTEMA DESARROLLO ADMINISTRATIVO-POA 2008-1" xfId="53"/>
    <cellStyle name="Millares_Copia de MATRICES OPERATIVAS PROYECTOS PAT 07-09-AJUSTADAS-2008" xfId="54"/>
    <cellStyle name="Millares_FORMATO POA" xfId="55"/>
    <cellStyle name="Millares_Libro2" xfId="56"/>
    <cellStyle name="Currency" xfId="57"/>
    <cellStyle name="Currency [0]" xfId="58"/>
    <cellStyle name="Moneda [0] 2" xfId="59"/>
    <cellStyle name="Moneda 2 2" xfId="60"/>
    <cellStyle name="Neutral" xfId="61"/>
    <cellStyle name="Normal 11" xfId="62"/>
    <cellStyle name="Normal 2" xfId="63"/>
    <cellStyle name="Normal 2 3" xfId="64"/>
    <cellStyle name="Normal 3" xfId="65"/>
    <cellStyle name="Normal 3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PLANES%20OPERATIVOS%202016\PLANES%20PROVICIONALES%20ANTES%20DE%20PA\13.%20AUTORIDAD%20AMBIENTAL\12.%20FEV-16%20Autoridad%20ambien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wnloads\Copia%20de%20FEV-16%20Autoridad%20ambiental%20AJUSTADO%2018-07-2019%20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rodriguez\Downloads\Copia%20de%20FEV-16%20Inclusi&#243;n%201%20mes%20Lore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  <sheetName val="Hoja1"/>
    </sheetNames>
    <sheetDataSet>
      <sheetData sheetId="1">
        <row r="4">
          <cell r="O4">
            <v>42296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"/>
      <sheetName val="POA H.D."/>
    </sheetNames>
    <sheetDataSet>
      <sheetData sheetId="0">
        <row r="4">
          <cell r="K4" t="str">
            <v>Versión 0</v>
          </cell>
          <cell r="N4">
            <v>42999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 "/>
      <sheetName val="POA H.C."/>
      <sheetName val="POA H.D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zoomScale="77" zoomScaleNormal="77" zoomScaleSheetLayoutView="80" zoomScalePageLayoutView="0" workbookViewId="0" topLeftCell="L25">
      <selection activeCell="L26" sqref="L26:O26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6.421875" style="1" customWidth="1"/>
    <col min="7" max="7" width="25.28125" style="3" customWidth="1"/>
    <col min="8" max="8" width="22.28125" style="1" customWidth="1"/>
    <col min="9" max="9" width="19.8515625" style="1" customWidth="1"/>
    <col min="10" max="10" width="22.7109375" style="1" customWidth="1"/>
    <col min="11" max="11" width="27.00390625" style="1" customWidth="1"/>
    <col min="12" max="12" width="18.140625" style="1" customWidth="1"/>
    <col min="13" max="17" width="19.421875" style="1" customWidth="1"/>
    <col min="18" max="21" width="11.421875" style="1" customWidth="1"/>
    <col min="22" max="22" width="11.421875" style="1" hidden="1" customWidth="1"/>
    <col min="23" max="16384" width="11.421875" style="1" customWidth="1"/>
  </cols>
  <sheetData>
    <row r="1" spans="1:17" ht="31.5" customHeight="1">
      <c r="A1" s="332"/>
      <c r="B1" s="332"/>
      <c r="C1" s="333" t="s">
        <v>49</v>
      </c>
      <c r="D1" s="334"/>
      <c r="E1" s="334"/>
      <c r="F1" s="334"/>
      <c r="G1" s="334"/>
      <c r="H1" s="334"/>
      <c r="I1" s="334"/>
      <c r="J1" s="335"/>
      <c r="K1" s="346" t="s">
        <v>96</v>
      </c>
      <c r="L1" s="346"/>
      <c r="M1" s="346"/>
      <c r="N1" s="346"/>
      <c r="O1" s="346"/>
      <c r="P1" s="46"/>
      <c r="Q1" s="46"/>
    </row>
    <row r="2" spans="1:17" ht="19.5" customHeight="1">
      <c r="A2" s="332"/>
      <c r="B2" s="332"/>
      <c r="C2" s="336"/>
      <c r="D2" s="337"/>
      <c r="E2" s="337"/>
      <c r="F2" s="337"/>
      <c r="G2" s="337"/>
      <c r="H2" s="337"/>
      <c r="I2" s="337"/>
      <c r="J2" s="338"/>
      <c r="K2" s="312" t="s">
        <v>52</v>
      </c>
      <c r="L2" s="312"/>
      <c r="M2" s="312"/>
      <c r="N2" s="312"/>
      <c r="O2" s="312"/>
      <c r="P2" s="30"/>
      <c r="Q2" s="30"/>
    </row>
    <row r="3" spans="1:17" ht="19.5" customHeight="1">
      <c r="A3" s="332"/>
      <c r="B3" s="332"/>
      <c r="C3" s="333" t="s">
        <v>50</v>
      </c>
      <c r="D3" s="334"/>
      <c r="E3" s="334"/>
      <c r="F3" s="334"/>
      <c r="G3" s="334"/>
      <c r="H3" s="334"/>
      <c r="I3" s="334"/>
      <c r="J3" s="335"/>
      <c r="K3" s="312" t="s">
        <v>53</v>
      </c>
      <c r="L3" s="312"/>
      <c r="M3" s="312"/>
      <c r="N3" s="312" t="s">
        <v>66</v>
      </c>
      <c r="O3" s="312"/>
      <c r="P3" s="30"/>
      <c r="Q3" s="30"/>
    </row>
    <row r="4" spans="1:17" ht="24.75" customHeight="1">
      <c r="A4" s="332"/>
      <c r="B4" s="332"/>
      <c r="C4" s="336"/>
      <c r="D4" s="337"/>
      <c r="E4" s="337"/>
      <c r="F4" s="337"/>
      <c r="G4" s="337"/>
      <c r="H4" s="337"/>
      <c r="I4" s="337"/>
      <c r="J4" s="338"/>
      <c r="K4" s="322" t="s">
        <v>153</v>
      </c>
      <c r="L4" s="315"/>
      <c r="M4" s="316"/>
      <c r="N4" s="314">
        <v>42999</v>
      </c>
      <c r="O4" s="347"/>
      <c r="P4" s="47"/>
      <c r="Q4" s="47"/>
    </row>
    <row r="5" spans="1:17" ht="31.5" customHeight="1">
      <c r="A5" s="341" t="s">
        <v>102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48"/>
      <c r="Q5" s="48"/>
    </row>
    <row r="6" spans="1:18" ht="30.75" customHeight="1">
      <c r="A6" s="339" t="s">
        <v>3</v>
      </c>
      <c r="B6" s="339"/>
      <c r="C6" s="339"/>
      <c r="D6" s="340" t="s">
        <v>124</v>
      </c>
      <c r="E6" s="340"/>
      <c r="F6" s="340"/>
      <c r="G6" s="340"/>
      <c r="H6" s="70" t="s">
        <v>0</v>
      </c>
      <c r="I6" s="71" t="s">
        <v>1</v>
      </c>
      <c r="J6" s="58"/>
      <c r="K6" s="28"/>
      <c r="L6" s="342"/>
      <c r="M6" s="342"/>
      <c r="N6" s="43"/>
      <c r="O6" s="64"/>
      <c r="P6" s="43"/>
      <c r="Q6" s="43"/>
      <c r="R6" s="4"/>
    </row>
    <row r="7" spans="1:17" ht="34.5" customHeight="1">
      <c r="A7" s="305" t="s">
        <v>60</v>
      </c>
      <c r="B7" s="305"/>
      <c r="C7" s="305"/>
      <c r="D7" s="296" t="s">
        <v>125</v>
      </c>
      <c r="E7" s="296"/>
      <c r="F7" s="296"/>
      <c r="G7" s="296"/>
      <c r="H7" s="27" t="s">
        <v>104</v>
      </c>
      <c r="I7" s="56">
        <v>770955478</v>
      </c>
      <c r="J7" s="59"/>
      <c r="K7" s="24"/>
      <c r="L7" s="343"/>
      <c r="M7" s="343"/>
      <c r="N7" s="25"/>
      <c r="O7" s="65"/>
      <c r="P7" s="25"/>
      <c r="Q7" s="25"/>
    </row>
    <row r="8" spans="1:22" ht="34.5" customHeight="1">
      <c r="A8" s="286" t="s">
        <v>109</v>
      </c>
      <c r="B8" s="287"/>
      <c r="C8" s="288"/>
      <c r="D8" s="289" t="s">
        <v>126</v>
      </c>
      <c r="E8" s="290"/>
      <c r="F8" s="290"/>
      <c r="G8" s="291"/>
      <c r="H8" s="19" t="s">
        <v>93</v>
      </c>
      <c r="I8" s="57">
        <v>246000000</v>
      </c>
      <c r="J8" s="59"/>
      <c r="K8" s="24"/>
      <c r="L8" s="25"/>
      <c r="M8" s="25"/>
      <c r="N8" s="25"/>
      <c r="O8" s="65"/>
      <c r="P8" s="25"/>
      <c r="Q8" s="25"/>
      <c r="V8" s="92" t="s">
        <v>222</v>
      </c>
    </row>
    <row r="9" spans="1:22" ht="33" customHeight="1">
      <c r="A9" s="305" t="s">
        <v>2</v>
      </c>
      <c r="B9" s="305"/>
      <c r="C9" s="305"/>
      <c r="D9" s="296" t="s">
        <v>128</v>
      </c>
      <c r="E9" s="296"/>
      <c r="F9" s="296"/>
      <c r="G9" s="296"/>
      <c r="H9" s="19" t="s">
        <v>94</v>
      </c>
      <c r="I9" s="57" t="s">
        <v>4</v>
      </c>
      <c r="J9" s="60"/>
      <c r="K9" s="26"/>
      <c r="L9" s="343"/>
      <c r="M9" s="343"/>
      <c r="N9" s="25"/>
      <c r="O9" s="65"/>
      <c r="P9" s="25"/>
      <c r="Q9" s="25"/>
      <c r="V9" s="92" t="s">
        <v>140</v>
      </c>
    </row>
    <row r="10" spans="1:22" ht="30" customHeight="1">
      <c r="A10" s="305" t="s">
        <v>61</v>
      </c>
      <c r="B10" s="305"/>
      <c r="C10" s="305"/>
      <c r="D10" s="292" t="s">
        <v>372</v>
      </c>
      <c r="E10" s="292"/>
      <c r="F10" s="292"/>
      <c r="G10" s="292"/>
      <c r="H10" s="19" t="s">
        <v>95</v>
      </c>
      <c r="I10" s="57" t="s">
        <v>4</v>
      </c>
      <c r="J10" s="60"/>
      <c r="K10" s="26"/>
      <c r="L10" s="25"/>
      <c r="M10" s="25"/>
      <c r="N10" s="25"/>
      <c r="O10" s="65"/>
      <c r="P10" s="25"/>
      <c r="Q10" s="25"/>
      <c r="V10" s="92" t="s">
        <v>141</v>
      </c>
    </row>
    <row r="11" spans="1:22" ht="22.5" customHeight="1">
      <c r="A11" s="66"/>
      <c r="B11" s="66"/>
      <c r="C11" s="66"/>
      <c r="D11" s="67"/>
      <c r="E11" s="67"/>
      <c r="F11" s="67"/>
      <c r="G11" s="67"/>
      <c r="H11" s="68" t="s">
        <v>9</v>
      </c>
      <c r="I11" s="100">
        <f>SUM(I7:I10)</f>
        <v>1016955478</v>
      </c>
      <c r="J11" s="61"/>
      <c r="K11" s="62"/>
      <c r="L11" s="344"/>
      <c r="M11" s="344"/>
      <c r="N11" s="63"/>
      <c r="O11" s="69"/>
      <c r="P11" s="25"/>
      <c r="Q11" s="25"/>
      <c r="V11" s="92" t="s">
        <v>221</v>
      </c>
    </row>
    <row r="12" spans="1:22" ht="35.25" customHeight="1">
      <c r="A12" s="350" t="s">
        <v>5</v>
      </c>
      <c r="B12" s="293" t="s">
        <v>89</v>
      </c>
      <c r="C12" s="293"/>
      <c r="D12" s="293"/>
      <c r="E12" s="303" t="s">
        <v>5</v>
      </c>
      <c r="F12" s="303" t="s">
        <v>110</v>
      </c>
      <c r="G12" s="349" t="s">
        <v>6</v>
      </c>
      <c r="H12" s="348" t="s">
        <v>119</v>
      </c>
      <c r="I12" s="348"/>
      <c r="J12" s="345" t="s">
        <v>7</v>
      </c>
      <c r="K12" s="345"/>
      <c r="L12" s="324" t="s">
        <v>97</v>
      </c>
      <c r="M12" s="324"/>
      <c r="N12" s="324"/>
      <c r="O12" s="324"/>
      <c r="P12" s="52"/>
      <c r="Q12" s="49"/>
      <c r="V12" s="92" t="s">
        <v>142</v>
      </c>
    </row>
    <row r="13" spans="1:22" ht="31.5" customHeight="1">
      <c r="A13" s="350"/>
      <c r="B13" s="293"/>
      <c r="C13" s="293"/>
      <c r="D13" s="293"/>
      <c r="E13" s="304"/>
      <c r="F13" s="304"/>
      <c r="G13" s="349"/>
      <c r="H13" s="45" t="s">
        <v>8</v>
      </c>
      <c r="I13" s="54" t="s">
        <v>62</v>
      </c>
      <c r="J13" s="45" t="s">
        <v>8</v>
      </c>
      <c r="K13" s="54" t="s">
        <v>62</v>
      </c>
      <c r="L13" s="131" t="s">
        <v>221</v>
      </c>
      <c r="M13" s="131" t="s">
        <v>222</v>
      </c>
      <c r="N13" s="252" t="s">
        <v>346</v>
      </c>
      <c r="O13" s="252" t="s">
        <v>347</v>
      </c>
      <c r="P13" s="44"/>
      <c r="Q13" s="44"/>
      <c r="V13" s="92" t="s">
        <v>143</v>
      </c>
    </row>
    <row r="14" spans="1:22" s="2" customFormat="1" ht="88.5" customHeight="1">
      <c r="A14" s="294">
        <v>1</v>
      </c>
      <c r="B14" s="297" t="s">
        <v>129</v>
      </c>
      <c r="C14" s="298"/>
      <c r="D14" s="299"/>
      <c r="E14" s="126">
        <v>1</v>
      </c>
      <c r="F14" s="127" t="s">
        <v>227</v>
      </c>
      <c r="G14" s="105" t="s">
        <v>155</v>
      </c>
      <c r="H14" s="102" t="s">
        <v>228</v>
      </c>
      <c r="I14" s="352">
        <v>1</v>
      </c>
      <c r="J14" s="106" t="s">
        <v>162</v>
      </c>
      <c r="K14" s="306" t="s">
        <v>134</v>
      </c>
      <c r="L14" s="154">
        <f>141967006/2</f>
        <v>70983503</v>
      </c>
      <c r="M14" s="107"/>
      <c r="N14" s="253"/>
      <c r="O14" s="253">
        <v>44000000</v>
      </c>
      <c r="P14" s="108"/>
      <c r="Q14" s="108"/>
      <c r="V14" s="109"/>
    </row>
    <row r="15" spans="1:22" s="2" customFormat="1" ht="88.5" customHeight="1">
      <c r="A15" s="295"/>
      <c r="B15" s="300"/>
      <c r="C15" s="301"/>
      <c r="D15" s="302"/>
      <c r="E15" s="126">
        <v>2</v>
      </c>
      <c r="F15" s="128" t="s">
        <v>214</v>
      </c>
      <c r="G15" s="105" t="s">
        <v>155</v>
      </c>
      <c r="H15" s="129" t="s">
        <v>215</v>
      </c>
      <c r="I15" s="353"/>
      <c r="J15" s="106" t="s">
        <v>216</v>
      </c>
      <c r="K15" s="307"/>
      <c r="L15" s="154">
        <f>141967006/2</f>
        <v>70983503</v>
      </c>
      <c r="M15" s="107"/>
      <c r="N15" s="253"/>
      <c r="O15" s="253">
        <f>87374927-O14</f>
        <v>43374927</v>
      </c>
      <c r="P15" s="108"/>
      <c r="Q15" s="108"/>
      <c r="V15" s="109"/>
    </row>
    <row r="16" spans="1:22" s="2" customFormat="1" ht="88.5" customHeight="1">
      <c r="A16" s="295"/>
      <c r="B16" s="300"/>
      <c r="C16" s="301"/>
      <c r="D16" s="302"/>
      <c r="E16" s="126">
        <v>3</v>
      </c>
      <c r="F16" s="127" t="s">
        <v>225</v>
      </c>
      <c r="G16" s="105" t="s">
        <v>155</v>
      </c>
      <c r="H16" s="102" t="s">
        <v>226</v>
      </c>
      <c r="I16" s="353"/>
      <c r="J16" s="106" t="s">
        <v>219</v>
      </c>
      <c r="K16" s="307"/>
      <c r="L16" s="110"/>
      <c r="M16" s="107"/>
      <c r="N16" s="253"/>
      <c r="O16" s="252"/>
      <c r="P16" s="108"/>
      <c r="Q16" s="108"/>
      <c r="V16" s="109"/>
    </row>
    <row r="17" spans="1:22" s="2" customFormat="1" ht="75.75" customHeight="1">
      <c r="A17" s="294">
        <v>2</v>
      </c>
      <c r="B17" s="297" t="s">
        <v>130</v>
      </c>
      <c r="C17" s="298"/>
      <c r="D17" s="299"/>
      <c r="E17" s="104">
        <v>1</v>
      </c>
      <c r="F17" s="111" t="s">
        <v>154</v>
      </c>
      <c r="G17" s="105" t="s">
        <v>155</v>
      </c>
      <c r="H17" s="112" t="s">
        <v>163</v>
      </c>
      <c r="I17" s="378">
        <v>1</v>
      </c>
      <c r="J17" s="106" t="s">
        <v>164</v>
      </c>
      <c r="K17" s="367" t="s">
        <v>135</v>
      </c>
      <c r="L17" s="113">
        <v>118582688</v>
      </c>
      <c r="M17" s="113">
        <v>48128500</v>
      </c>
      <c r="N17" s="253">
        <v>28000000</v>
      </c>
      <c r="O17" s="254"/>
      <c r="P17" s="114"/>
      <c r="Q17" s="108"/>
      <c r="V17" s="109"/>
    </row>
    <row r="18" spans="1:22" s="2" customFormat="1" ht="75.75" customHeight="1">
      <c r="A18" s="295"/>
      <c r="B18" s="300"/>
      <c r="C18" s="301"/>
      <c r="D18" s="302"/>
      <c r="E18" s="372">
        <v>2</v>
      </c>
      <c r="F18" s="374" t="s">
        <v>165</v>
      </c>
      <c r="G18" s="376" t="s">
        <v>155</v>
      </c>
      <c r="H18" s="367" t="s">
        <v>217</v>
      </c>
      <c r="I18" s="379"/>
      <c r="J18" s="367" t="s">
        <v>166</v>
      </c>
      <c r="K18" s="368"/>
      <c r="L18" s="357">
        <v>118582688</v>
      </c>
      <c r="M18" s="357">
        <v>48128500</v>
      </c>
      <c r="N18" s="359">
        <f>57641749-N17</f>
        <v>29641749</v>
      </c>
      <c r="O18" s="255"/>
      <c r="P18" s="114"/>
      <c r="Q18" s="108"/>
      <c r="V18" s="109"/>
    </row>
    <row r="19" spans="1:22" s="2" customFormat="1" ht="61.5" customHeight="1">
      <c r="A19" s="295"/>
      <c r="B19" s="300"/>
      <c r="C19" s="301"/>
      <c r="D19" s="302"/>
      <c r="E19" s="373"/>
      <c r="F19" s="375"/>
      <c r="G19" s="377"/>
      <c r="H19" s="369"/>
      <c r="I19" s="379"/>
      <c r="J19" s="369"/>
      <c r="K19" s="368"/>
      <c r="L19" s="358"/>
      <c r="M19" s="358"/>
      <c r="N19" s="360"/>
      <c r="O19" s="256"/>
      <c r="P19" s="108"/>
      <c r="Q19" s="108"/>
      <c r="V19" s="109"/>
    </row>
    <row r="20" spans="1:22" s="2" customFormat="1" ht="61.5" customHeight="1">
      <c r="A20" s="318"/>
      <c r="B20" s="354"/>
      <c r="C20" s="355"/>
      <c r="D20" s="356"/>
      <c r="E20" s="104">
        <v>3</v>
      </c>
      <c r="F20" s="112" t="s">
        <v>229</v>
      </c>
      <c r="G20" s="105" t="s">
        <v>155</v>
      </c>
      <c r="H20" s="115" t="s">
        <v>220</v>
      </c>
      <c r="I20" s="380"/>
      <c r="J20" s="115" t="s">
        <v>220</v>
      </c>
      <c r="K20" s="369"/>
      <c r="L20" s="116"/>
      <c r="M20" s="117"/>
      <c r="N20" s="256"/>
      <c r="O20" s="256"/>
      <c r="P20" s="108"/>
      <c r="Q20" s="108"/>
      <c r="V20" s="109"/>
    </row>
    <row r="21" spans="1:22" s="50" customFormat="1" ht="87.75" customHeight="1">
      <c r="A21" s="294">
        <v>3</v>
      </c>
      <c r="B21" s="361" t="s">
        <v>131</v>
      </c>
      <c r="C21" s="362"/>
      <c r="D21" s="363"/>
      <c r="E21" s="97">
        <v>1</v>
      </c>
      <c r="F21" s="118" t="s">
        <v>156</v>
      </c>
      <c r="G21" s="105" t="s">
        <v>155</v>
      </c>
      <c r="H21" s="118" t="s">
        <v>157</v>
      </c>
      <c r="I21" s="119">
        <v>0.25</v>
      </c>
      <c r="J21" s="120" t="s">
        <v>167</v>
      </c>
      <c r="K21" s="120" t="s">
        <v>136</v>
      </c>
      <c r="L21" s="121">
        <v>0</v>
      </c>
      <c r="M21" s="53"/>
      <c r="N21" s="257"/>
      <c r="O21" s="257"/>
      <c r="V21" s="122" t="s">
        <v>144</v>
      </c>
    </row>
    <row r="22" spans="1:22" s="50" customFormat="1" ht="82.5" customHeight="1">
      <c r="A22" s="318"/>
      <c r="B22" s="364"/>
      <c r="C22" s="365"/>
      <c r="D22" s="366"/>
      <c r="E22" s="97">
        <v>2</v>
      </c>
      <c r="F22" s="118" t="s">
        <v>131</v>
      </c>
      <c r="G22" s="105" t="s">
        <v>155</v>
      </c>
      <c r="H22" s="118" t="s">
        <v>158</v>
      </c>
      <c r="I22" s="123">
        <v>0.25</v>
      </c>
      <c r="J22" s="120" t="s">
        <v>168</v>
      </c>
      <c r="K22" s="120" t="s">
        <v>137</v>
      </c>
      <c r="L22" s="132">
        <v>295566096</v>
      </c>
      <c r="M22" s="53"/>
      <c r="N22" s="257">
        <f>130358251-52900000</f>
        <v>77458251</v>
      </c>
      <c r="O22" s="257">
        <f>67625073-44100000</f>
        <v>23525073</v>
      </c>
      <c r="V22" s="122"/>
    </row>
    <row r="23" spans="1:22" s="50" customFormat="1" ht="112.5" customHeight="1">
      <c r="A23" s="124">
        <v>4</v>
      </c>
      <c r="B23" s="329" t="s">
        <v>132</v>
      </c>
      <c r="C23" s="330"/>
      <c r="D23" s="331"/>
      <c r="E23" s="97">
        <v>1</v>
      </c>
      <c r="F23" s="118" t="s">
        <v>159</v>
      </c>
      <c r="G23" s="105" t="s">
        <v>155</v>
      </c>
      <c r="H23" s="118" t="s">
        <v>169</v>
      </c>
      <c r="I23" s="125">
        <v>300</v>
      </c>
      <c r="J23" s="120" t="s">
        <v>170</v>
      </c>
      <c r="K23" s="120" t="s">
        <v>138</v>
      </c>
      <c r="L23" s="121">
        <v>0</v>
      </c>
      <c r="M23" s="53"/>
      <c r="N23" s="257"/>
      <c r="O23" s="257"/>
      <c r="V23" s="122" t="s">
        <v>145</v>
      </c>
    </row>
    <row r="24" spans="1:22" s="50" customFormat="1" ht="62.25" customHeight="1">
      <c r="A24" s="124">
        <v>5</v>
      </c>
      <c r="B24" s="329" t="s">
        <v>133</v>
      </c>
      <c r="C24" s="330"/>
      <c r="D24" s="331"/>
      <c r="E24" s="97">
        <v>1</v>
      </c>
      <c r="F24" s="118" t="s">
        <v>133</v>
      </c>
      <c r="G24" s="105" t="s">
        <v>155</v>
      </c>
      <c r="H24" s="118" t="s">
        <v>171</v>
      </c>
      <c r="I24" s="119">
        <v>0.25</v>
      </c>
      <c r="J24" s="120" t="s">
        <v>172</v>
      </c>
      <c r="K24" s="120" t="s">
        <v>139</v>
      </c>
      <c r="L24" s="121">
        <v>0</v>
      </c>
      <c r="M24" s="53"/>
      <c r="N24" s="257"/>
      <c r="O24" s="257"/>
      <c r="V24" s="122" t="s">
        <v>146</v>
      </c>
    </row>
    <row r="25" spans="1:17" s="4" customFormat="1" ht="23.25" customHeight="1">
      <c r="A25" s="308" t="s">
        <v>111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10"/>
      <c r="L25" s="55">
        <f>SUM(L14:L24)</f>
        <v>674698478</v>
      </c>
      <c r="M25" s="55">
        <f>SUM(M17:M24)</f>
        <v>96257000</v>
      </c>
      <c r="N25" s="55">
        <f>SUM(N17:N24)</f>
        <v>135100000</v>
      </c>
      <c r="O25" s="55">
        <f>SUM(O14:O24)</f>
        <v>110900000</v>
      </c>
      <c r="P25" s="1"/>
      <c r="Q25" s="1"/>
    </row>
    <row r="26" spans="1:17" s="4" customFormat="1" ht="23.25" customHeight="1">
      <c r="A26" s="326" t="s">
        <v>151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  <c r="L26" s="370">
        <f>L25+M25+N25+O25</f>
        <v>1016955478</v>
      </c>
      <c r="M26" s="370"/>
      <c r="N26" s="370"/>
      <c r="O26" s="370"/>
      <c r="P26" s="1"/>
      <c r="Q26" s="1"/>
    </row>
    <row r="27" spans="1:17" s="4" customFormat="1" ht="23.25" customHeight="1">
      <c r="A27" s="327" t="s">
        <v>86</v>
      </c>
      <c r="B27" s="328"/>
      <c r="C27" s="327" t="s">
        <v>64</v>
      </c>
      <c r="D27" s="351"/>
      <c r="E27" s="351"/>
      <c r="F27" s="351"/>
      <c r="G27" s="351"/>
      <c r="H27" s="328"/>
      <c r="I27" s="76" t="s">
        <v>13</v>
      </c>
      <c r="J27" s="74"/>
      <c r="L27" s="23"/>
      <c r="M27" s="1"/>
      <c r="N27" s="1"/>
      <c r="O27" s="1"/>
      <c r="P27" s="1"/>
      <c r="Q27" s="1"/>
    </row>
    <row r="28" spans="1:17" s="4" customFormat="1" ht="37.5" customHeight="1">
      <c r="A28" s="348">
        <v>0</v>
      </c>
      <c r="B28" s="348"/>
      <c r="C28" s="311" t="s">
        <v>230</v>
      </c>
      <c r="D28" s="311"/>
      <c r="E28" s="311"/>
      <c r="F28" s="311"/>
      <c r="G28" s="311"/>
      <c r="H28" s="311"/>
      <c r="I28" s="101">
        <v>43403</v>
      </c>
      <c r="J28" s="75"/>
      <c r="K28" s="22"/>
      <c r="L28" s="23"/>
      <c r="M28" s="93"/>
      <c r="N28" s="1"/>
      <c r="O28" s="93"/>
      <c r="P28" s="1"/>
      <c r="Q28" s="1"/>
    </row>
    <row r="29" spans="1:17" s="4" customFormat="1" ht="37.5" customHeight="1">
      <c r="A29" s="348">
        <v>1</v>
      </c>
      <c r="B29" s="348"/>
      <c r="C29" s="371" t="s">
        <v>371</v>
      </c>
      <c r="D29" s="371"/>
      <c r="E29" s="371"/>
      <c r="F29" s="371"/>
      <c r="G29" s="371"/>
      <c r="H29" s="371"/>
      <c r="I29" s="101">
        <v>43699</v>
      </c>
      <c r="J29" s="75"/>
      <c r="K29" s="22"/>
      <c r="L29" s="23"/>
      <c r="M29" s="93"/>
      <c r="N29" s="1"/>
      <c r="O29" s="93"/>
      <c r="P29" s="1"/>
      <c r="Q29" s="1"/>
    </row>
    <row r="30" spans="1:17" s="4" customFormat="1" ht="31.5" customHeight="1">
      <c r="A30" s="1"/>
      <c r="B30" s="22"/>
      <c r="C30" s="22"/>
      <c r="D30" s="29"/>
      <c r="E30" s="29"/>
      <c r="F30" s="29"/>
      <c r="G30" s="29"/>
      <c r="H30" s="29"/>
      <c r="I30" s="29"/>
      <c r="J30" s="29"/>
      <c r="K30" s="325"/>
      <c r="L30" s="325"/>
      <c r="M30" s="1"/>
      <c r="N30" s="1"/>
      <c r="O30" s="130"/>
      <c r="P30" s="1"/>
      <c r="Q30" s="1"/>
    </row>
    <row r="31" spans="1:17" s="4" customFormat="1" ht="21.75" customHeight="1">
      <c r="A31" s="1"/>
      <c r="B31" s="20"/>
      <c r="C31" s="319" t="s">
        <v>10</v>
      </c>
      <c r="D31" s="320"/>
      <c r="E31" s="320"/>
      <c r="F31" s="321"/>
      <c r="G31" s="317" t="s">
        <v>87</v>
      </c>
      <c r="H31" s="317"/>
      <c r="I31" s="317"/>
      <c r="J31" s="72"/>
      <c r="K31" s="323"/>
      <c r="L31" s="323"/>
      <c r="M31" s="72"/>
      <c r="N31" s="51"/>
      <c r="O31" s="51"/>
      <c r="P31" s="51"/>
      <c r="Q31" s="51"/>
    </row>
    <row r="32" spans="1:18" ht="29.25" customHeight="1">
      <c r="A32" s="285" t="s">
        <v>11</v>
      </c>
      <c r="B32" s="285"/>
      <c r="C32" s="319" t="s">
        <v>147</v>
      </c>
      <c r="D32" s="320"/>
      <c r="E32" s="320"/>
      <c r="F32" s="321"/>
      <c r="G32" s="317" t="s">
        <v>148</v>
      </c>
      <c r="H32" s="317"/>
      <c r="I32" s="317"/>
      <c r="J32" s="73"/>
      <c r="K32" s="323"/>
      <c r="L32" s="323"/>
      <c r="M32" s="73"/>
      <c r="N32" s="30"/>
      <c r="O32" s="30"/>
      <c r="P32" s="30"/>
      <c r="Q32" s="30"/>
      <c r="R32" s="30"/>
    </row>
    <row r="33" spans="1:18" ht="29.25" customHeight="1">
      <c r="A33" s="285" t="s">
        <v>12</v>
      </c>
      <c r="B33" s="285"/>
      <c r="C33" s="322" t="s">
        <v>149</v>
      </c>
      <c r="D33" s="315"/>
      <c r="E33" s="315"/>
      <c r="F33" s="316"/>
      <c r="G33" s="312" t="s">
        <v>150</v>
      </c>
      <c r="H33" s="312"/>
      <c r="I33" s="312"/>
      <c r="J33" s="73"/>
      <c r="K33" s="323"/>
      <c r="L33" s="323"/>
      <c r="M33" s="73"/>
      <c r="N33" s="30"/>
      <c r="O33" s="30"/>
      <c r="P33" s="30"/>
      <c r="Q33" s="30"/>
      <c r="R33" s="30"/>
    </row>
    <row r="34" spans="1:18" ht="29.25" customHeight="1">
      <c r="A34" s="312" t="s">
        <v>73</v>
      </c>
      <c r="B34" s="312"/>
      <c r="C34" s="319"/>
      <c r="D34" s="320"/>
      <c r="E34" s="320"/>
      <c r="F34" s="321"/>
      <c r="G34" s="317"/>
      <c r="H34" s="317"/>
      <c r="I34" s="317"/>
      <c r="J34" s="73"/>
      <c r="K34" s="94"/>
      <c r="L34" s="94"/>
      <c r="M34" s="73"/>
      <c r="N34" s="30"/>
      <c r="O34" s="30"/>
      <c r="P34" s="30"/>
      <c r="Q34" s="30"/>
      <c r="R34" s="30"/>
    </row>
    <row r="35" spans="1:18" ht="29.25" customHeight="1">
      <c r="A35" s="285" t="s">
        <v>13</v>
      </c>
      <c r="B35" s="285"/>
      <c r="C35" s="314">
        <v>43699</v>
      </c>
      <c r="D35" s="315"/>
      <c r="E35" s="315"/>
      <c r="F35" s="316"/>
      <c r="G35" s="313">
        <f>C35</f>
        <v>43699</v>
      </c>
      <c r="H35" s="312"/>
      <c r="I35" s="312"/>
      <c r="J35" s="73"/>
      <c r="K35" s="73"/>
      <c r="L35" s="73"/>
      <c r="M35" s="73"/>
      <c r="N35" s="30"/>
      <c r="O35" s="30"/>
      <c r="P35" s="30"/>
      <c r="Q35" s="30"/>
      <c r="R35" s="30"/>
    </row>
    <row r="36" spans="3:9" ht="12.75">
      <c r="C36" s="95"/>
      <c r="D36" s="95"/>
      <c r="E36" s="95"/>
      <c r="F36" s="95"/>
      <c r="G36" s="96"/>
      <c r="H36" s="95"/>
      <c r="I36" s="95"/>
    </row>
  </sheetData>
  <sheetProtection/>
  <mergeCells count="79">
    <mergeCell ref="A29:B29"/>
    <mergeCell ref="C29:H29"/>
    <mergeCell ref="E18:E19"/>
    <mergeCell ref="K31:L31"/>
    <mergeCell ref="F18:F19"/>
    <mergeCell ref="G18:G19"/>
    <mergeCell ref="H18:H19"/>
    <mergeCell ref="J18:J19"/>
    <mergeCell ref="L18:L19"/>
    <mergeCell ref="I17:I20"/>
    <mergeCell ref="K32:L32"/>
    <mergeCell ref="A32:B32"/>
    <mergeCell ref="M18:M19"/>
    <mergeCell ref="N18:N19"/>
    <mergeCell ref="A28:B28"/>
    <mergeCell ref="B21:D22"/>
    <mergeCell ref="K17:K20"/>
    <mergeCell ref="L26:O26"/>
    <mergeCell ref="G32:I32"/>
    <mergeCell ref="C31:F31"/>
    <mergeCell ref="H12:I12"/>
    <mergeCell ref="A9:C9"/>
    <mergeCell ref="G12:G13"/>
    <mergeCell ref="A12:A13"/>
    <mergeCell ref="B23:D23"/>
    <mergeCell ref="C27:H27"/>
    <mergeCell ref="E12:E13"/>
    <mergeCell ref="I14:I16"/>
    <mergeCell ref="A21:A22"/>
    <mergeCell ref="B17:D20"/>
    <mergeCell ref="L9:M9"/>
    <mergeCell ref="L11:M11"/>
    <mergeCell ref="J12:K12"/>
    <mergeCell ref="K1:O1"/>
    <mergeCell ref="D7:G7"/>
    <mergeCell ref="L7:M7"/>
    <mergeCell ref="K2:O2"/>
    <mergeCell ref="K3:M3"/>
    <mergeCell ref="N3:O3"/>
    <mergeCell ref="N4:O4"/>
    <mergeCell ref="A1:B4"/>
    <mergeCell ref="A7:C7"/>
    <mergeCell ref="C1:J2"/>
    <mergeCell ref="C3:J4"/>
    <mergeCell ref="A6:C6"/>
    <mergeCell ref="D6:G6"/>
    <mergeCell ref="A5:O5"/>
    <mergeCell ref="K4:M4"/>
    <mergeCell ref="L6:M6"/>
    <mergeCell ref="A34:B34"/>
    <mergeCell ref="C32:F32"/>
    <mergeCell ref="C33:F33"/>
    <mergeCell ref="G31:I31"/>
    <mergeCell ref="K33:L33"/>
    <mergeCell ref="L12:O12"/>
    <mergeCell ref="K30:L30"/>
    <mergeCell ref="A26:K26"/>
    <mergeCell ref="A27:B27"/>
    <mergeCell ref="B24:D24"/>
    <mergeCell ref="K14:K16"/>
    <mergeCell ref="A25:K25"/>
    <mergeCell ref="C28:H28"/>
    <mergeCell ref="A35:B35"/>
    <mergeCell ref="G33:I33"/>
    <mergeCell ref="G35:I35"/>
    <mergeCell ref="C35:F35"/>
    <mergeCell ref="G34:I34"/>
    <mergeCell ref="A17:A20"/>
    <mergeCell ref="C34:F34"/>
    <mergeCell ref="A33:B33"/>
    <mergeCell ref="A8:C8"/>
    <mergeCell ref="D8:G8"/>
    <mergeCell ref="D10:G10"/>
    <mergeCell ref="B12:D13"/>
    <mergeCell ref="A14:A16"/>
    <mergeCell ref="D9:G9"/>
    <mergeCell ref="B14:D16"/>
    <mergeCell ref="F12:F13"/>
    <mergeCell ref="A10:C10"/>
  </mergeCells>
  <dataValidations count="1">
    <dataValidation type="list" allowBlank="1" showInputMessage="1" showErrorMessage="1" sqref="L13:M13">
      <formula1>$V$8:$V$24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scale="54" r:id="rId4"/>
  <rowBreaks count="1" manualBreakCount="1">
    <brk id="22" max="14" man="1"/>
  </rowBreaks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6"/>
  <sheetViews>
    <sheetView tabSelected="1" zoomScaleSheetLayoutView="100" zoomScalePageLayoutView="0" workbookViewId="0" topLeftCell="A64">
      <selection activeCell="C145" sqref="C145"/>
    </sheetView>
  </sheetViews>
  <sheetFormatPr defaultColWidth="11.421875" defaultRowHeight="12.75"/>
  <cols>
    <col min="1" max="1" width="38.00390625" style="163" customWidth="1"/>
    <col min="2" max="2" width="21.57421875" style="163" customWidth="1"/>
    <col min="3" max="3" width="13.7109375" style="7" customWidth="1"/>
    <col min="4" max="4" width="14.421875" style="8" customWidth="1"/>
    <col min="5" max="5" width="15.28125" style="245" customWidth="1"/>
    <col min="6" max="6" width="17.7109375" style="8" customWidth="1"/>
    <col min="7" max="7" width="5.7109375" style="202" customWidth="1"/>
    <col min="8" max="8" width="7.57421875" style="202" customWidth="1"/>
    <col min="9" max="9" width="11.28125" style="202" customWidth="1"/>
    <col min="10" max="17" width="5.7109375" style="202" customWidth="1"/>
    <col min="18" max="18" width="6.28125" style="202" customWidth="1"/>
    <col min="19" max="28" width="11.421875" style="163" hidden="1" customWidth="1"/>
    <col min="29" max="29" width="18.7109375" style="163" bestFit="1" customWidth="1"/>
    <col min="30" max="30" width="15.00390625" style="163" customWidth="1"/>
    <col min="31" max="16384" width="11.421875" style="163" customWidth="1"/>
  </cols>
  <sheetData>
    <row r="1" spans="1:18" ht="34.5" customHeight="1">
      <c r="A1" s="465"/>
      <c r="B1" s="467" t="s">
        <v>14</v>
      </c>
      <c r="C1" s="468"/>
      <c r="D1" s="468"/>
      <c r="E1" s="468"/>
      <c r="F1" s="468"/>
      <c r="G1" s="468"/>
      <c r="H1" s="468"/>
      <c r="I1" s="468"/>
      <c r="J1" s="468"/>
      <c r="K1" s="471" t="s">
        <v>65</v>
      </c>
      <c r="L1" s="472"/>
      <c r="M1" s="472"/>
      <c r="N1" s="472"/>
      <c r="O1" s="472"/>
      <c r="P1" s="472"/>
      <c r="Q1" s="472"/>
      <c r="R1" s="473"/>
    </row>
    <row r="2" spans="1:18" ht="25.5" customHeight="1">
      <c r="A2" s="466"/>
      <c r="B2" s="469"/>
      <c r="C2" s="470"/>
      <c r="D2" s="470"/>
      <c r="E2" s="470"/>
      <c r="F2" s="470"/>
      <c r="G2" s="470"/>
      <c r="H2" s="470"/>
      <c r="I2" s="470"/>
      <c r="J2" s="470"/>
      <c r="K2" s="474" t="s">
        <v>52</v>
      </c>
      <c r="L2" s="475"/>
      <c r="M2" s="475"/>
      <c r="N2" s="475"/>
      <c r="O2" s="475"/>
      <c r="P2" s="475"/>
      <c r="Q2" s="475"/>
      <c r="R2" s="476"/>
    </row>
    <row r="3" spans="1:18" ht="33" customHeight="1">
      <c r="A3" s="466"/>
      <c r="B3" s="477" t="s">
        <v>50</v>
      </c>
      <c r="C3" s="478"/>
      <c r="D3" s="478"/>
      <c r="E3" s="478"/>
      <c r="F3" s="478"/>
      <c r="G3" s="478"/>
      <c r="H3" s="478"/>
      <c r="I3" s="478"/>
      <c r="J3" s="479"/>
      <c r="K3" s="483" t="s">
        <v>53</v>
      </c>
      <c r="L3" s="483"/>
      <c r="M3" s="483"/>
      <c r="N3" s="483"/>
      <c r="O3" s="484" t="s">
        <v>67</v>
      </c>
      <c r="P3" s="484"/>
      <c r="Q3" s="484"/>
      <c r="R3" s="485"/>
    </row>
    <row r="4" spans="1:18" ht="21.75" customHeight="1" thickBot="1">
      <c r="A4" s="466"/>
      <c r="B4" s="480"/>
      <c r="C4" s="481"/>
      <c r="D4" s="481"/>
      <c r="E4" s="481"/>
      <c r="F4" s="481"/>
      <c r="G4" s="481"/>
      <c r="H4" s="481"/>
      <c r="I4" s="481"/>
      <c r="J4" s="482"/>
      <c r="K4" s="447" t="str">
        <f>+'[2]POA H.A.'!K4</f>
        <v>Versión 0</v>
      </c>
      <c r="L4" s="448"/>
      <c r="M4" s="448"/>
      <c r="N4" s="449"/>
      <c r="O4" s="450">
        <f>+'[2]POA H.A.'!N4</f>
        <v>42999</v>
      </c>
      <c r="P4" s="451"/>
      <c r="Q4" s="451"/>
      <c r="R4" s="452"/>
    </row>
    <row r="5" spans="1:18" ht="12.75" customHeight="1">
      <c r="A5" s="453" t="s">
        <v>54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5"/>
    </row>
    <row r="6" spans="1:18" ht="12.75" customHeight="1" thickBot="1">
      <c r="A6" s="456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8"/>
    </row>
    <row r="7" spans="1:18" ht="18" customHeight="1">
      <c r="A7" s="459" t="s">
        <v>152</v>
      </c>
      <c r="B7" s="459"/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</row>
    <row r="8" spans="1:18" ht="13.5" thickBot="1">
      <c r="A8" s="459"/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459"/>
      <c r="M8" s="459"/>
      <c r="N8" s="459"/>
      <c r="O8" s="459"/>
      <c r="P8" s="459"/>
      <c r="Q8" s="459"/>
      <c r="R8" s="459"/>
    </row>
    <row r="9" spans="1:18" s="166" customFormat="1" ht="18" customHeight="1" hidden="1">
      <c r="A9" s="460" t="s">
        <v>88</v>
      </c>
      <c r="B9" s="461"/>
      <c r="C9" s="461"/>
      <c r="D9" s="461"/>
      <c r="E9" s="461"/>
      <c r="F9" s="461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5"/>
    </row>
    <row r="10" spans="1:18" ht="12.75" customHeight="1" hidden="1">
      <c r="A10" s="462" t="s">
        <v>85</v>
      </c>
      <c r="B10" s="463"/>
      <c r="C10" s="407" t="s">
        <v>84</v>
      </c>
      <c r="D10" s="407" t="s">
        <v>81</v>
      </c>
      <c r="E10" s="423" t="s">
        <v>17</v>
      </c>
      <c r="F10" s="423" t="s">
        <v>82</v>
      </c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8"/>
    </row>
    <row r="11" spans="1:18" ht="13.5" hidden="1" thickBot="1">
      <c r="A11" s="405"/>
      <c r="B11" s="422"/>
      <c r="C11" s="407"/>
      <c r="D11" s="407"/>
      <c r="E11" s="423"/>
      <c r="F11" s="423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70"/>
    </row>
    <row r="12" spans="1:18" ht="13.5" hidden="1" thickBot="1">
      <c r="A12" s="391" t="s">
        <v>83</v>
      </c>
      <c r="B12" s="392"/>
      <c r="C12" s="171"/>
      <c r="D12" s="276"/>
      <c r="E12" s="277"/>
      <c r="F12" s="277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70"/>
    </row>
    <row r="13" spans="1:18" ht="13.5" hidden="1" thickBot="1">
      <c r="A13" s="391" t="s">
        <v>77</v>
      </c>
      <c r="B13" s="420"/>
      <c r="C13" s="172"/>
      <c r="D13" s="31"/>
      <c r="E13" s="172"/>
      <c r="F13" s="31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4"/>
    </row>
    <row r="14" spans="1:18" ht="13.5" hidden="1" thickBot="1">
      <c r="A14" s="391" t="s">
        <v>78</v>
      </c>
      <c r="B14" s="420"/>
      <c r="C14" s="172"/>
      <c r="D14" s="31"/>
      <c r="E14" s="172"/>
      <c r="F14" s="31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4"/>
    </row>
    <row r="15" spans="1:18" ht="13.5" hidden="1" thickBot="1">
      <c r="A15" s="391" t="s">
        <v>79</v>
      </c>
      <c r="B15" s="420"/>
      <c r="C15" s="172"/>
      <c r="D15" s="31"/>
      <c r="E15" s="172"/>
      <c r="F15" s="31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4"/>
    </row>
    <row r="16" spans="1:18" ht="13.5" hidden="1" thickBot="1">
      <c r="A16" s="391" t="s">
        <v>80</v>
      </c>
      <c r="B16" s="420"/>
      <c r="C16" s="172"/>
      <c r="D16" s="31"/>
      <c r="E16" s="172"/>
      <c r="F16" s="31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4"/>
    </row>
    <row r="17" spans="1:18" ht="13.5" hidden="1" thickBot="1">
      <c r="A17" s="397" t="s">
        <v>29</v>
      </c>
      <c r="B17" s="398"/>
      <c r="C17" s="398"/>
      <c r="D17" s="398"/>
      <c r="E17" s="399"/>
      <c r="F17" s="33">
        <f>SUM(F12:F16)</f>
        <v>0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6"/>
    </row>
    <row r="18" spans="1:18" ht="18.75" customHeight="1">
      <c r="A18" s="445" t="s">
        <v>98</v>
      </c>
      <c r="B18" s="446"/>
      <c r="C18" s="446"/>
      <c r="D18" s="446"/>
      <c r="E18" s="446"/>
      <c r="F18" s="446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</row>
    <row r="19" spans="1:18" s="179" customFormat="1" ht="11.25" customHeight="1">
      <c r="A19" s="426" t="s">
        <v>15</v>
      </c>
      <c r="B19" s="407" t="s">
        <v>16</v>
      </c>
      <c r="C19" s="423" t="s">
        <v>17</v>
      </c>
      <c r="D19" s="423" t="s">
        <v>18</v>
      </c>
      <c r="E19" s="407" t="s">
        <v>19</v>
      </c>
      <c r="F19" s="423" t="s">
        <v>20</v>
      </c>
      <c r="G19" s="438" t="s">
        <v>21</v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40"/>
    </row>
    <row r="20" spans="1:29" s="182" customFormat="1" ht="8.25">
      <c r="A20" s="426"/>
      <c r="B20" s="407"/>
      <c r="C20" s="423"/>
      <c r="D20" s="423"/>
      <c r="E20" s="407"/>
      <c r="F20" s="423"/>
      <c r="G20" s="180" t="s">
        <v>22</v>
      </c>
      <c r="H20" s="180" t="s">
        <v>59</v>
      </c>
      <c r="I20" s="180" t="s">
        <v>23</v>
      </c>
      <c r="J20" s="180" t="s">
        <v>24</v>
      </c>
      <c r="K20" s="180" t="s">
        <v>25</v>
      </c>
      <c r="L20" s="180" t="s">
        <v>26</v>
      </c>
      <c r="M20" s="180" t="s">
        <v>27</v>
      </c>
      <c r="N20" s="180" t="s">
        <v>28</v>
      </c>
      <c r="O20" s="180" t="s">
        <v>55</v>
      </c>
      <c r="P20" s="180" t="s">
        <v>56</v>
      </c>
      <c r="Q20" s="180" t="s">
        <v>57</v>
      </c>
      <c r="R20" s="181" t="s">
        <v>58</v>
      </c>
      <c r="AC20" s="183"/>
    </row>
    <row r="21" spans="1:29" ht="127.5" customHeight="1">
      <c r="A21" s="194" t="s">
        <v>285</v>
      </c>
      <c r="B21" s="206" t="s">
        <v>160</v>
      </c>
      <c r="C21" s="195">
        <v>1</v>
      </c>
      <c r="D21" s="195">
        <f>7958000</f>
        <v>7958000</v>
      </c>
      <c r="E21" s="275">
        <v>9</v>
      </c>
      <c r="F21" s="269">
        <f>(C21*D21*E21+((C21*D21*E21)*0.004))</f>
        <v>71908488</v>
      </c>
      <c r="G21" s="185"/>
      <c r="H21" s="186"/>
      <c r="I21" s="187"/>
      <c r="J21" s="188"/>
      <c r="K21" s="188"/>
      <c r="L21" s="188"/>
      <c r="M21" s="189"/>
      <c r="N21" s="189"/>
      <c r="O21" s="189"/>
      <c r="P21" s="189"/>
      <c r="Q21" s="189"/>
      <c r="R21" s="190"/>
      <c r="AC21" s="188" t="s">
        <v>286</v>
      </c>
    </row>
    <row r="22" spans="1:29" ht="127.5">
      <c r="A22" s="194" t="s">
        <v>341</v>
      </c>
      <c r="B22" s="267" t="s">
        <v>342</v>
      </c>
      <c r="C22" s="195">
        <v>1</v>
      </c>
      <c r="D22" s="195">
        <v>4112000</v>
      </c>
      <c r="E22" s="268">
        <v>5</v>
      </c>
      <c r="F22" s="269">
        <f aca="true" t="shared" si="0" ref="F22:F39">C22*D22*E22+((C22*D22*E22)*0.004)</f>
        <v>20642240</v>
      </c>
      <c r="G22" s="185"/>
      <c r="H22" s="186"/>
      <c r="I22" s="187"/>
      <c r="J22" s="188"/>
      <c r="K22" s="188"/>
      <c r="L22" s="188"/>
      <c r="M22" s="188"/>
      <c r="N22" s="189"/>
      <c r="O22" s="189"/>
      <c r="P22" s="189"/>
      <c r="Q22" s="189"/>
      <c r="R22" s="190"/>
      <c r="AC22" s="188" t="s">
        <v>343</v>
      </c>
    </row>
    <row r="23" spans="1:31" ht="127.5">
      <c r="A23" s="194" t="s">
        <v>288</v>
      </c>
      <c r="B23" s="206" t="s">
        <v>161</v>
      </c>
      <c r="C23" s="195">
        <v>2</v>
      </c>
      <c r="D23" s="195">
        <v>3183000</v>
      </c>
      <c r="E23" s="268">
        <v>10</v>
      </c>
      <c r="F23" s="269">
        <f t="shared" si="0"/>
        <v>63914640</v>
      </c>
      <c r="G23" s="188"/>
      <c r="H23" s="171"/>
      <c r="I23" s="187"/>
      <c r="J23" s="188"/>
      <c r="K23" s="188"/>
      <c r="L23" s="188"/>
      <c r="M23" s="189"/>
      <c r="N23" s="189"/>
      <c r="O23" s="189"/>
      <c r="P23" s="189"/>
      <c r="Q23" s="189"/>
      <c r="R23" s="190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88" t="s">
        <v>327</v>
      </c>
      <c r="AD23" s="192"/>
      <c r="AE23" s="192"/>
    </row>
    <row r="24" spans="1:31" ht="127.5">
      <c r="A24" s="194" t="s">
        <v>288</v>
      </c>
      <c r="B24" s="206" t="s">
        <v>161</v>
      </c>
      <c r="C24" s="195">
        <v>1</v>
      </c>
      <c r="D24" s="195">
        <v>3183000</v>
      </c>
      <c r="E24" s="268">
        <v>9</v>
      </c>
      <c r="F24" s="269">
        <f t="shared" si="0"/>
        <v>28761588</v>
      </c>
      <c r="G24" s="188"/>
      <c r="H24" s="171"/>
      <c r="I24" s="187"/>
      <c r="J24" s="188"/>
      <c r="K24" s="188"/>
      <c r="L24" s="188"/>
      <c r="M24" s="189"/>
      <c r="N24" s="189"/>
      <c r="O24" s="189"/>
      <c r="P24" s="189"/>
      <c r="Q24" s="189"/>
      <c r="R24" s="190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88" t="s">
        <v>328</v>
      </c>
      <c r="AD24" s="192"/>
      <c r="AE24" s="192"/>
    </row>
    <row r="25" spans="1:31" s="193" customFormat="1" ht="127.5">
      <c r="A25" s="194" t="s">
        <v>288</v>
      </c>
      <c r="B25" s="206" t="s">
        <v>160</v>
      </c>
      <c r="C25" s="195">
        <v>1</v>
      </c>
      <c r="D25" s="195">
        <v>3183000</v>
      </c>
      <c r="E25" s="268">
        <v>7.5</v>
      </c>
      <c r="F25" s="269">
        <f t="shared" si="0"/>
        <v>23967990</v>
      </c>
      <c r="G25" s="188"/>
      <c r="H25" s="171"/>
      <c r="I25" s="187"/>
      <c r="J25" s="188"/>
      <c r="K25" s="188"/>
      <c r="L25" s="188"/>
      <c r="M25" s="188"/>
      <c r="N25" s="189"/>
      <c r="O25" s="189"/>
      <c r="P25" s="189"/>
      <c r="Q25" s="189"/>
      <c r="R25" s="190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88" t="s">
        <v>329</v>
      </c>
      <c r="AD25" s="192"/>
      <c r="AE25" s="192"/>
    </row>
    <row r="26" spans="1:31" ht="127.5">
      <c r="A26" s="194" t="s">
        <v>344</v>
      </c>
      <c r="B26" s="267" t="s">
        <v>160</v>
      </c>
      <c r="C26" s="195">
        <v>1</v>
      </c>
      <c r="D26" s="195">
        <v>1976000</v>
      </c>
      <c r="E26" s="268">
        <v>5</v>
      </c>
      <c r="F26" s="269">
        <f t="shared" si="0"/>
        <v>9919520</v>
      </c>
      <c r="G26" s="185"/>
      <c r="H26" s="186"/>
      <c r="I26" s="187"/>
      <c r="J26" s="188"/>
      <c r="K26" s="188"/>
      <c r="L26" s="188"/>
      <c r="M26" s="188"/>
      <c r="N26" s="189"/>
      <c r="O26" s="189"/>
      <c r="P26" s="189"/>
      <c r="Q26" s="189"/>
      <c r="R26" s="190"/>
      <c r="AC26" s="188" t="s">
        <v>322</v>
      </c>
      <c r="AD26" s="192"/>
      <c r="AE26" s="192"/>
    </row>
    <row r="27" spans="1:31" ht="114.75">
      <c r="A27" s="194" t="s">
        <v>289</v>
      </c>
      <c r="B27" s="267" t="s">
        <v>268</v>
      </c>
      <c r="C27" s="195">
        <v>1</v>
      </c>
      <c r="D27" s="195">
        <v>1724000</v>
      </c>
      <c r="E27" s="268">
        <v>10</v>
      </c>
      <c r="F27" s="269">
        <f t="shared" si="0"/>
        <v>17308960</v>
      </c>
      <c r="G27" s="185"/>
      <c r="H27" s="186"/>
      <c r="I27" s="187"/>
      <c r="J27" s="188"/>
      <c r="K27" s="188"/>
      <c r="L27" s="188"/>
      <c r="M27" s="188"/>
      <c r="N27" s="189"/>
      <c r="O27" s="189"/>
      <c r="P27" s="189"/>
      <c r="Q27" s="189"/>
      <c r="R27" s="190"/>
      <c r="AC27" s="188" t="s">
        <v>330</v>
      </c>
      <c r="AD27" s="192"/>
      <c r="AE27" s="192"/>
    </row>
    <row r="28" spans="1:31" ht="25.5">
      <c r="A28" s="194" t="s">
        <v>348</v>
      </c>
      <c r="B28" s="267" t="s">
        <v>268</v>
      </c>
      <c r="C28" s="195">
        <v>1</v>
      </c>
      <c r="D28" s="195">
        <v>1724000</v>
      </c>
      <c r="E28" s="268">
        <v>0.5</v>
      </c>
      <c r="F28" s="269">
        <f t="shared" si="0"/>
        <v>865448</v>
      </c>
      <c r="G28" s="185"/>
      <c r="H28" s="186"/>
      <c r="I28" s="187"/>
      <c r="J28" s="188"/>
      <c r="K28" s="188"/>
      <c r="L28" s="188"/>
      <c r="M28" s="188"/>
      <c r="N28" s="189"/>
      <c r="O28" s="189"/>
      <c r="P28" s="189"/>
      <c r="Q28" s="189"/>
      <c r="R28" s="190"/>
      <c r="AC28" s="188"/>
      <c r="AD28" s="192"/>
      <c r="AE28" s="192"/>
    </row>
    <row r="29" spans="1:31" ht="120" customHeight="1">
      <c r="A29" s="194" t="s">
        <v>289</v>
      </c>
      <c r="B29" s="267" t="s">
        <v>268</v>
      </c>
      <c r="C29" s="195">
        <v>1</v>
      </c>
      <c r="D29" s="195">
        <v>1724000</v>
      </c>
      <c r="E29" s="268">
        <v>8</v>
      </c>
      <c r="F29" s="269">
        <f t="shared" si="0"/>
        <v>13847168</v>
      </c>
      <c r="G29" s="185"/>
      <c r="H29" s="186"/>
      <c r="I29" s="187"/>
      <c r="J29" s="188"/>
      <c r="K29" s="188"/>
      <c r="L29" s="188"/>
      <c r="M29" s="188"/>
      <c r="N29" s="189"/>
      <c r="O29" s="189"/>
      <c r="P29" s="189"/>
      <c r="Q29" s="189"/>
      <c r="R29" s="190"/>
      <c r="AC29" s="188" t="s">
        <v>322</v>
      </c>
      <c r="AD29" s="192"/>
      <c r="AE29" s="192"/>
    </row>
    <row r="30" spans="1:31" ht="114.75">
      <c r="A30" s="194" t="s">
        <v>331</v>
      </c>
      <c r="B30" s="267" t="s">
        <v>268</v>
      </c>
      <c r="C30" s="195">
        <v>1</v>
      </c>
      <c r="D30" s="195">
        <v>1724000</v>
      </c>
      <c r="E30" s="268">
        <v>4</v>
      </c>
      <c r="F30" s="269">
        <f t="shared" si="0"/>
        <v>6923584</v>
      </c>
      <c r="G30" s="196"/>
      <c r="H30" s="197"/>
      <c r="I30" s="198"/>
      <c r="J30" s="196"/>
      <c r="K30" s="196"/>
      <c r="L30" s="196"/>
      <c r="M30" s="196"/>
      <c r="N30" s="199"/>
      <c r="O30" s="199"/>
      <c r="P30" s="199"/>
      <c r="Q30" s="199"/>
      <c r="R30" s="200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6"/>
      <c r="AD30" s="192"/>
      <c r="AE30" s="192"/>
    </row>
    <row r="31" spans="1:31" ht="114.75">
      <c r="A31" s="194" t="s">
        <v>290</v>
      </c>
      <c r="B31" s="206" t="s">
        <v>160</v>
      </c>
      <c r="C31" s="195">
        <v>1</v>
      </c>
      <c r="D31" s="195">
        <v>2122000</v>
      </c>
      <c r="E31" s="268">
        <v>10</v>
      </c>
      <c r="F31" s="269">
        <f t="shared" si="0"/>
        <v>21304880</v>
      </c>
      <c r="G31" s="188"/>
      <c r="H31" s="171"/>
      <c r="I31" s="187"/>
      <c r="J31" s="188"/>
      <c r="K31" s="188"/>
      <c r="L31" s="188"/>
      <c r="M31" s="188"/>
      <c r="N31" s="189"/>
      <c r="O31" s="189"/>
      <c r="P31" s="189"/>
      <c r="Q31" s="189"/>
      <c r="R31" s="190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88" t="s">
        <v>291</v>
      </c>
      <c r="AD31" s="192"/>
      <c r="AE31" s="192"/>
    </row>
    <row r="32" spans="1:31" ht="127.5">
      <c r="A32" s="194" t="s">
        <v>293</v>
      </c>
      <c r="B32" s="267" t="s">
        <v>269</v>
      </c>
      <c r="C32" s="195">
        <v>1</v>
      </c>
      <c r="D32" s="195">
        <v>3183000</v>
      </c>
      <c r="E32" s="268">
        <v>6</v>
      </c>
      <c r="F32" s="269">
        <f t="shared" si="0"/>
        <v>19174392</v>
      </c>
      <c r="G32" s="185"/>
      <c r="H32" s="186"/>
      <c r="I32" s="187"/>
      <c r="J32" s="188"/>
      <c r="K32" s="188"/>
      <c r="L32" s="188"/>
      <c r="M32" s="189"/>
      <c r="N32" s="189"/>
      <c r="O32" s="189"/>
      <c r="P32" s="189"/>
      <c r="Q32" s="189"/>
      <c r="R32" s="190"/>
      <c r="AC32" s="188" t="s">
        <v>323</v>
      </c>
      <c r="AD32" s="192"/>
      <c r="AE32" s="192"/>
    </row>
    <row r="33" spans="1:31" ht="25.5">
      <c r="A33" s="194" t="s">
        <v>349</v>
      </c>
      <c r="B33" s="267" t="s">
        <v>269</v>
      </c>
      <c r="C33" s="195">
        <v>1</v>
      </c>
      <c r="D33" s="195">
        <v>3183000</v>
      </c>
      <c r="E33" s="268">
        <v>3</v>
      </c>
      <c r="F33" s="269">
        <f t="shared" si="0"/>
        <v>9587196</v>
      </c>
      <c r="G33" s="185"/>
      <c r="H33" s="186"/>
      <c r="I33" s="187"/>
      <c r="J33" s="188"/>
      <c r="K33" s="188"/>
      <c r="L33" s="188"/>
      <c r="M33" s="189"/>
      <c r="N33" s="189"/>
      <c r="O33" s="189"/>
      <c r="P33" s="189"/>
      <c r="Q33" s="189"/>
      <c r="R33" s="190"/>
      <c r="AC33" s="188"/>
      <c r="AD33" s="192"/>
      <c r="AE33" s="192"/>
    </row>
    <row r="34" spans="1:31" ht="127.5">
      <c r="A34" s="194" t="s">
        <v>287</v>
      </c>
      <c r="B34" s="267" t="s">
        <v>160</v>
      </c>
      <c r="C34" s="195">
        <v>1</v>
      </c>
      <c r="D34" s="195">
        <v>3846000</v>
      </c>
      <c r="E34" s="268">
        <v>6</v>
      </c>
      <c r="F34" s="269">
        <f t="shared" si="0"/>
        <v>23168304</v>
      </c>
      <c r="G34" s="188"/>
      <c r="H34" s="171"/>
      <c r="I34" s="201"/>
      <c r="J34" s="188"/>
      <c r="K34" s="188"/>
      <c r="L34" s="188"/>
      <c r="M34" s="189"/>
      <c r="N34" s="189"/>
      <c r="O34" s="189"/>
      <c r="P34" s="189"/>
      <c r="Q34" s="189"/>
      <c r="R34" s="190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88" t="s">
        <v>292</v>
      </c>
      <c r="AD34" s="192"/>
      <c r="AE34" s="192"/>
    </row>
    <row r="35" spans="1:31" ht="12.75">
      <c r="A35" s="194" t="s">
        <v>350</v>
      </c>
      <c r="B35" s="267" t="s">
        <v>160</v>
      </c>
      <c r="C35" s="195">
        <v>1</v>
      </c>
      <c r="D35" s="195">
        <v>3846000</v>
      </c>
      <c r="E35" s="268">
        <v>3</v>
      </c>
      <c r="F35" s="269">
        <f t="shared" si="0"/>
        <v>11584152</v>
      </c>
      <c r="G35" s="188"/>
      <c r="H35" s="171"/>
      <c r="I35" s="201"/>
      <c r="J35" s="188"/>
      <c r="K35" s="188"/>
      <c r="L35" s="188"/>
      <c r="M35" s="189"/>
      <c r="N35" s="189"/>
      <c r="O35" s="189"/>
      <c r="P35" s="189"/>
      <c r="Q35" s="189"/>
      <c r="R35" s="190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88"/>
      <c r="AD35" s="192"/>
      <c r="AE35" s="192"/>
    </row>
    <row r="36" spans="1:31" s="193" customFormat="1" ht="127.5">
      <c r="A36" s="194" t="s">
        <v>293</v>
      </c>
      <c r="B36" s="267" t="s">
        <v>269</v>
      </c>
      <c r="C36" s="195">
        <v>1</v>
      </c>
      <c r="D36" s="195">
        <v>3183000</v>
      </c>
      <c r="E36" s="268">
        <v>6</v>
      </c>
      <c r="F36" s="269">
        <f t="shared" si="0"/>
        <v>19174392</v>
      </c>
      <c r="G36" s="185"/>
      <c r="H36" s="186"/>
      <c r="I36" s="187"/>
      <c r="J36" s="188"/>
      <c r="K36" s="188"/>
      <c r="L36" s="188"/>
      <c r="M36" s="188"/>
      <c r="N36" s="189"/>
      <c r="O36" s="189"/>
      <c r="P36" s="189"/>
      <c r="Q36" s="189"/>
      <c r="R36" s="190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88" t="s">
        <v>294</v>
      </c>
      <c r="AD36" s="192"/>
      <c r="AE36" s="192"/>
    </row>
    <row r="37" spans="1:31" s="193" customFormat="1" ht="127.5">
      <c r="A37" s="194" t="s">
        <v>293</v>
      </c>
      <c r="B37" s="267" t="s">
        <v>269</v>
      </c>
      <c r="C37" s="195">
        <v>1</v>
      </c>
      <c r="D37" s="195">
        <v>3183000</v>
      </c>
      <c r="E37" s="268">
        <v>3</v>
      </c>
      <c r="F37" s="269">
        <f t="shared" si="0"/>
        <v>9587196</v>
      </c>
      <c r="G37" s="185"/>
      <c r="H37" s="186"/>
      <c r="I37" s="187"/>
      <c r="J37" s="188"/>
      <c r="K37" s="188"/>
      <c r="L37" s="188"/>
      <c r="M37" s="188"/>
      <c r="N37" s="189"/>
      <c r="O37" s="189"/>
      <c r="P37" s="189"/>
      <c r="Q37" s="189"/>
      <c r="R37" s="190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88"/>
      <c r="AD37" s="192"/>
      <c r="AE37" s="192"/>
    </row>
    <row r="38" spans="1:31" s="193" customFormat="1" ht="127.5">
      <c r="A38" s="267" t="s">
        <v>295</v>
      </c>
      <c r="B38" s="267" t="s">
        <v>271</v>
      </c>
      <c r="C38" s="206">
        <v>1</v>
      </c>
      <c r="D38" s="270">
        <v>1976000</v>
      </c>
      <c r="E38" s="268">
        <v>6</v>
      </c>
      <c r="F38" s="269">
        <f t="shared" si="0"/>
        <v>11903424</v>
      </c>
      <c r="G38" s="185"/>
      <c r="H38" s="186"/>
      <c r="I38" s="187"/>
      <c r="J38" s="188"/>
      <c r="K38" s="188"/>
      <c r="L38" s="188"/>
      <c r="M38" s="188"/>
      <c r="N38" s="189"/>
      <c r="O38" s="189"/>
      <c r="P38" s="189"/>
      <c r="Q38" s="189"/>
      <c r="R38" s="190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88" t="s">
        <v>324</v>
      </c>
      <c r="AD38" s="192"/>
      <c r="AE38" s="192"/>
    </row>
    <row r="39" spans="1:31" s="193" customFormat="1" ht="12.75">
      <c r="A39" s="267" t="s">
        <v>351</v>
      </c>
      <c r="B39" s="267" t="s">
        <v>271</v>
      </c>
      <c r="C39" s="195">
        <v>1</v>
      </c>
      <c r="D39" s="195">
        <v>1976000</v>
      </c>
      <c r="E39" s="271">
        <v>3</v>
      </c>
      <c r="F39" s="269">
        <f t="shared" si="0"/>
        <v>5951712</v>
      </c>
      <c r="G39" s="185"/>
      <c r="H39" s="186"/>
      <c r="I39" s="173"/>
      <c r="J39" s="188"/>
      <c r="K39" s="188"/>
      <c r="L39" s="188"/>
      <c r="M39" s="188"/>
      <c r="N39" s="189"/>
      <c r="O39" s="189"/>
      <c r="P39" s="189"/>
      <c r="Q39" s="189"/>
      <c r="R39" s="190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88"/>
      <c r="AD39" s="192"/>
      <c r="AE39" s="192"/>
    </row>
    <row r="40" spans="1:31" s="193" customFormat="1" ht="127.5">
      <c r="A40" s="267" t="s">
        <v>295</v>
      </c>
      <c r="B40" s="267" t="s">
        <v>270</v>
      </c>
      <c r="C40" s="206">
        <v>1</v>
      </c>
      <c r="D40" s="270">
        <v>1976000</v>
      </c>
      <c r="E40" s="268">
        <v>6</v>
      </c>
      <c r="F40" s="269">
        <f>C40*D40*E40+((C40*D40*E40)*0.004)</f>
        <v>11903424</v>
      </c>
      <c r="G40" s="185"/>
      <c r="H40" s="186"/>
      <c r="I40" s="202"/>
      <c r="J40" s="188"/>
      <c r="K40" s="188"/>
      <c r="L40" s="188"/>
      <c r="M40" s="189"/>
      <c r="N40" s="189"/>
      <c r="O40" s="189"/>
      <c r="P40" s="189"/>
      <c r="Q40" s="189"/>
      <c r="R40" s="190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88" t="s">
        <v>296</v>
      </c>
      <c r="AD40" s="192"/>
      <c r="AE40" s="192"/>
    </row>
    <row r="41" spans="1:31" s="193" customFormat="1" ht="143.25" customHeight="1">
      <c r="A41" s="194" t="s">
        <v>297</v>
      </c>
      <c r="B41" s="267" t="s">
        <v>267</v>
      </c>
      <c r="C41" s="195">
        <v>1</v>
      </c>
      <c r="D41" s="195">
        <v>2520000</v>
      </c>
      <c r="E41" s="268">
        <v>8</v>
      </c>
      <c r="F41" s="269">
        <f>C41*D41*E41+((C41*D41*E41)*0.004)</f>
        <v>20240640</v>
      </c>
      <c r="G41" s="185"/>
      <c r="H41" s="186"/>
      <c r="I41" s="202"/>
      <c r="J41" s="188"/>
      <c r="K41" s="188"/>
      <c r="L41" s="188"/>
      <c r="M41" s="188"/>
      <c r="N41" s="189"/>
      <c r="O41" s="189"/>
      <c r="P41" s="189"/>
      <c r="Q41" s="189"/>
      <c r="R41" s="190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88" t="s">
        <v>298</v>
      </c>
      <c r="AD41" s="192"/>
      <c r="AE41" s="192"/>
    </row>
    <row r="42" spans="1:31" s="193" customFormat="1" ht="143.25" customHeight="1">
      <c r="A42" s="194" t="s">
        <v>352</v>
      </c>
      <c r="B42" s="267" t="s">
        <v>353</v>
      </c>
      <c r="C42" s="195">
        <v>1</v>
      </c>
      <c r="D42" s="195">
        <v>2520000</v>
      </c>
      <c r="E42" s="268">
        <v>1</v>
      </c>
      <c r="F42" s="269">
        <f>C42*D42*E42+((C42*D42*E42)*0.004)</f>
        <v>2530080</v>
      </c>
      <c r="G42" s="185"/>
      <c r="H42" s="186"/>
      <c r="I42" s="202"/>
      <c r="J42" s="188"/>
      <c r="K42" s="188"/>
      <c r="L42" s="188"/>
      <c r="M42" s="188"/>
      <c r="N42" s="189"/>
      <c r="O42" s="189"/>
      <c r="P42" s="189"/>
      <c r="Q42" s="189"/>
      <c r="R42" s="190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88"/>
      <c r="AD42" s="192"/>
      <c r="AE42" s="192"/>
    </row>
    <row r="43" spans="1:31" s="193" customFormat="1" ht="127.5">
      <c r="A43" s="194" t="s">
        <v>299</v>
      </c>
      <c r="B43" s="267" t="s">
        <v>272</v>
      </c>
      <c r="C43" s="195">
        <v>1</v>
      </c>
      <c r="D43" s="195">
        <f>6499000</f>
        <v>6499000</v>
      </c>
      <c r="E43" s="268">
        <v>6</v>
      </c>
      <c r="F43" s="269">
        <f>(C43*D43*E43+((C43*D43*E43)*0.004))</f>
        <v>39149976</v>
      </c>
      <c r="G43" s="185"/>
      <c r="H43" s="186"/>
      <c r="I43" s="187"/>
      <c r="J43" s="188"/>
      <c r="K43" s="188"/>
      <c r="L43" s="188"/>
      <c r="M43" s="188"/>
      <c r="N43" s="189"/>
      <c r="O43" s="189"/>
      <c r="P43" s="189"/>
      <c r="Q43" s="189"/>
      <c r="R43" s="190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88" t="s">
        <v>300</v>
      </c>
      <c r="AD43" s="192"/>
      <c r="AE43" s="192"/>
    </row>
    <row r="44" spans="1:31" s="193" customFormat="1" ht="12.75">
      <c r="A44" s="194" t="s">
        <v>354</v>
      </c>
      <c r="B44" s="267"/>
      <c r="C44" s="195">
        <v>1</v>
      </c>
      <c r="D44" s="195">
        <f>6499000</f>
        <v>6499000</v>
      </c>
      <c r="E44" s="268">
        <v>2</v>
      </c>
      <c r="F44" s="269">
        <f>(C44*D44*E44+((C44*D44*E44)*0.004))</f>
        <v>13049992</v>
      </c>
      <c r="G44" s="185"/>
      <c r="H44" s="186"/>
      <c r="I44" s="187"/>
      <c r="J44" s="188"/>
      <c r="K44" s="188"/>
      <c r="L44" s="188"/>
      <c r="M44" s="188"/>
      <c r="N44" s="189"/>
      <c r="O44" s="189"/>
      <c r="P44" s="189"/>
      <c r="Q44" s="189"/>
      <c r="R44" s="190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88"/>
      <c r="AD44" s="192"/>
      <c r="AE44" s="192"/>
    </row>
    <row r="45" spans="1:31" s="193" customFormat="1" ht="114.75">
      <c r="A45" s="194" t="s">
        <v>289</v>
      </c>
      <c r="B45" s="267" t="s">
        <v>273</v>
      </c>
      <c r="C45" s="195">
        <v>1</v>
      </c>
      <c r="D45" s="195">
        <v>1724000</v>
      </c>
      <c r="E45" s="268">
        <v>10</v>
      </c>
      <c r="F45" s="269">
        <f aca="true" t="shared" si="1" ref="F45:F72">C45*D45*E45+((C45*D45*E45)*0.004)</f>
        <v>17308960</v>
      </c>
      <c r="G45" s="185"/>
      <c r="H45" s="186"/>
      <c r="I45" s="187"/>
      <c r="J45" s="188"/>
      <c r="K45" s="161"/>
      <c r="L45" s="203"/>
      <c r="M45" s="188"/>
      <c r="N45" s="189"/>
      <c r="O45" s="189"/>
      <c r="P45" s="189"/>
      <c r="Q45" s="189"/>
      <c r="R45" s="190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88" t="s">
        <v>301</v>
      </c>
      <c r="AD45" s="192"/>
      <c r="AE45" s="192"/>
    </row>
    <row r="46" spans="1:31" s="193" customFormat="1" ht="12.75">
      <c r="A46" s="194" t="s">
        <v>355</v>
      </c>
      <c r="B46" s="267" t="s">
        <v>273</v>
      </c>
      <c r="C46" s="195">
        <v>1</v>
      </c>
      <c r="D46" s="195">
        <v>1724000</v>
      </c>
      <c r="E46" s="268">
        <v>0.5</v>
      </c>
      <c r="F46" s="269">
        <f t="shared" si="1"/>
        <v>865448</v>
      </c>
      <c r="G46" s="185"/>
      <c r="H46" s="186"/>
      <c r="I46" s="187"/>
      <c r="J46" s="188"/>
      <c r="K46" s="161"/>
      <c r="L46" s="203"/>
      <c r="M46" s="188"/>
      <c r="N46" s="189"/>
      <c r="O46" s="189"/>
      <c r="P46" s="189"/>
      <c r="Q46" s="189"/>
      <c r="R46" s="190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88"/>
      <c r="AD46" s="192"/>
      <c r="AE46" s="192"/>
    </row>
    <row r="47" spans="1:31" s="193" customFormat="1" ht="127.5">
      <c r="A47" s="194" t="s">
        <v>288</v>
      </c>
      <c r="B47" s="206" t="s">
        <v>160</v>
      </c>
      <c r="C47" s="195">
        <v>1</v>
      </c>
      <c r="D47" s="195">
        <v>3183000</v>
      </c>
      <c r="E47" s="268">
        <v>6</v>
      </c>
      <c r="F47" s="269">
        <f t="shared" si="1"/>
        <v>19174392</v>
      </c>
      <c r="G47" s="185"/>
      <c r="H47" s="186"/>
      <c r="I47" s="187"/>
      <c r="J47" s="188"/>
      <c r="K47" s="188"/>
      <c r="L47" s="203"/>
      <c r="M47" s="188"/>
      <c r="N47" s="189"/>
      <c r="O47" s="189"/>
      <c r="P47" s="189"/>
      <c r="Q47" s="189"/>
      <c r="R47" s="190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88" t="s">
        <v>302</v>
      </c>
      <c r="AD47" s="192"/>
      <c r="AE47" s="192"/>
    </row>
    <row r="48" spans="1:31" s="193" customFormat="1" ht="12.75">
      <c r="A48" s="194" t="s">
        <v>356</v>
      </c>
      <c r="B48" s="206" t="s">
        <v>160</v>
      </c>
      <c r="C48" s="195">
        <v>1</v>
      </c>
      <c r="D48" s="195">
        <v>3183000</v>
      </c>
      <c r="E48" s="268">
        <v>3</v>
      </c>
      <c r="F48" s="269">
        <f t="shared" si="1"/>
        <v>9587196</v>
      </c>
      <c r="G48" s="185"/>
      <c r="H48" s="186"/>
      <c r="I48" s="187"/>
      <c r="J48" s="188"/>
      <c r="K48" s="188"/>
      <c r="L48" s="203"/>
      <c r="M48" s="188"/>
      <c r="N48" s="189"/>
      <c r="O48" s="189"/>
      <c r="P48" s="189"/>
      <c r="Q48" s="189"/>
      <c r="R48" s="190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88"/>
      <c r="AD48" s="192"/>
      <c r="AE48" s="192"/>
    </row>
    <row r="49" spans="1:31" s="191" customFormat="1" ht="127.5">
      <c r="A49" s="194" t="s">
        <v>288</v>
      </c>
      <c r="B49" s="206" t="s">
        <v>160</v>
      </c>
      <c r="C49" s="195">
        <v>1</v>
      </c>
      <c r="D49" s="195">
        <v>3183000</v>
      </c>
      <c r="E49" s="268">
        <v>6</v>
      </c>
      <c r="F49" s="269">
        <f t="shared" si="1"/>
        <v>19174392</v>
      </c>
      <c r="G49" s="188"/>
      <c r="H49" s="171"/>
      <c r="I49" s="187"/>
      <c r="J49" s="188"/>
      <c r="K49" s="188"/>
      <c r="L49" s="203"/>
      <c r="M49" s="188"/>
      <c r="N49" s="189"/>
      <c r="O49" s="189"/>
      <c r="P49" s="189"/>
      <c r="Q49" s="189"/>
      <c r="R49" s="190"/>
      <c r="AC49" s="188" t="s">
        <v>303</v>
      </c>
      <c r="AD49" s="204"/>
      <c r="AE49" s="204"/>
    </row>
    <row r="50" spans="1:31" s="191" customFormat="1" ht="12.75">
      <c r="A50" s="194" t="s">
        <v>357</v>
      </c>
      <c r="B50" s="206" t="s">
        <v>160</v>
      </c>
      <c r="C50" s="195">
        <v>1</v>
      </c>
      <c r="D50" s="195">
        <v>3183000</v>
      </c>
      <c r="E50" s="275">
        <v>3</v>
      </c>
      <c r="F50" s="269">
        <f t="shared" si="1"/>
        <v>9587196</v>
      </c>
      <c r="G50" s="188"/>
      <c r="H50" s="171"/>
      <c r="I50" s="187"/>
      <c r="J50" s="188"/>
      <c r="K50" s="188"/>
      <c r="L50" s="203"/>
      <c r="M50" s="188"/>
      <c r="N50" s="189"/>
      <c r="O50" s="189"/>
      <c r="P50" s="189"/>
      <c r="Q50" s="189"/>
      <c r="R50" s="190"/>
      <c r="AC50" s="188"/>
      <c r="AD50" s="204"/>
      <c r="AE50" s="204"/>
    </row>
    <row r="51" spans="1:31" s="193" customFormat="1" ht="127.5">
      <c r="A51" s="194" t="s">
        <v>304</v>
      </c>
      <c r="B51" s="267" t="s">
        <v>305</v>
      </c>
      <c r="C51" s="195">
        <v>1</v>
      </c>
      <c r="D51" s="195">
        <v>3183000</v>
      </c>
      <c r="E51" s="268">
        <v>11</v>
      </c>
      <c r="F51" s="269">
        <f t="shared" si="1"/>
        <v>35153052</v>
      </c>
      <c r="G51" s="185"/>
      <c r="H51" s="186"/>
      <c r="I51" s="187"/>
      <c r="J51" s="188"/>
      <c r="K51" s="188"/>
      <c r="L51" s="188"/>
      <c r="M51" s="188"/>
      <c r="N51" s="189"/>
      <c r="O51" s="189"/>
      <c r="P51" s="189"/>
      <c r="Q51" s="189"/>
      <c r="R51" s="190"/>
      <c r="S51" s="163"/>
      <c r="T51" s="163"/>
      <c r="U51" s="163"/>
      <c r="V51" s="163"/>
      <c r="W51" s="163"/>
      <c r="X51" s="163"/>
      <c r="Y51" s="163"/>
      <c r="Z51" s="163"/>
      <c r="AA51" s="163"/>
      <c r="AB51" s="163"/>
      <c r="AC51" s="188" t="s">
        <v>306</v>
      </c>
      <c r="AD51" s="192"/>
      <c r="AE51" s="192"/>
    </row>
    <row r="52" spans="1:29" ht="140.25">
      <c r="A52" s="194" t="s">
        <v>320</v>
      </c>
      <c r="B52" s="267" t="s">
        <v>321</v>
      </c>
      <c r="C52" s="195">
        <v>1</v>
      </c>
      <c r="D52" s="195">
        <v>3183000</v>
      </c>
      <c r="E52" s="268">
        <v>6</v>
      </c>
      <c r="F52" s="269">
        <f t="shared" si="1"/>
        <v>19174392</v>
      </c>
      <c r="G52" s="185"/>
      <c r="H52" s="186"/>
      <c r="I52" s="188"/>
      <c r="J52" s="188"/>
      <c r="K52" s="188"/>
      <c r="L52" s="203"/>
      <c r="M52" s="188"/>
      <c r="N52" s="189"/>
      <c r="O52" s="189"/>
      <c r="P52" s="189"/>
      <c r="Q52" s="189"/>
      <c r="R52" s="190"/>
      <c r="AC52" s="188" t="s">
        <v>325</v>
      </c>
    </row>
    <row r="53" spans="1:29" ht="12.75">
      <c r="A53" s="194" t="s">
        <v>358</v>
      </c>
      <c r="B53" s="267" t="s">
        <v>321</v>
      </c>
      <c r="C53" s="195">
        <v>1</v>
      </c>
      <c r="D53" s="195">
        <v>3183000</v>
      </c>
      <c r="E53" s="268">
        <v>3</v>
      </c>
      <c r="F53" s="269">
        <f t="shared" si="1"/>
        <v>9587196</v>
      </c>
      <c r="G53" s="185"/>
      <c r="H53" s="186"/>
      <c r="I53" s="188"/>
      <c r="J53" s="188"/>
      <c r="K53" s="188"/>
      <c r="L53" s="203"/>
      <c r="M53" s="188"/>
      <c r="N53" s="189"/>
      <c r="O53" s="189"/>
      <c r="P53" s="189"/>
      <c r="Q53" s="189"/>
      <c r="R53" s="190"/>
      <c r="AC53" s="188"/>
    </row>
    <row r="54" spans="1:29" ht="127.5">
      <c r="A54" s="194" t="s">
        <v>307</v>
      </c>
      <c r="B54" s="206" t="s">
        <v>274</v>
      </c>
      <c r="C54" s="195">
        <v>1</v>
      </c>
      <c r="D54" s="195">
        <v>3183000</v>
      </c>
      <c r="E54" s="268">
        <v>4</v>
      </c>
      <c r="F54" s="269">
        <f t="shared" si="1"/>
        <v>12782928</v>
      </c>
      <c r="G54" s="185"/>
      <c r="H54" s="186"/>
      <c r="I54" s="188"/>
      <c r="J54" s="188"/>
      <c r="K54" s="188"/>
      <c r="L54" s="188"/>
      <c r="M54" s="188"/>
      <c r="N54" s="189"/>
      <c r="O54" s="189"/>
      <c r="P54" s="189"/>
      <c r="Q54" s="189"/>
      <c r="R54" s="190"/>
      <c r="AC54" s="196" t="s">
        <v>345</v>
      </c>
    </row>
    <row r="55" spans="1:29" ht="127.5">
      <c r="A55" s="194" t="s">
        <v>308</v>
      </c>
      <c r="B55" s="206" t="s">
        <v>309</v>
      </c>
      <c r="C55" s="195">
        <v>2</v>
      </c>
      <c r="D55" s="195">
        <v>3183000</v>
      </c>
      <c r="E55" s="268">
        <v>6</v>
      </c>
      <c r="F55" s="269">
        <f t="shared" si="1"/>
        <v>38348784</v>
      </c>
      <c r="G55" s="185"/>
      <c r="H55" s="197"/>
      <c r="I55" s="196"/>
      <c r="J55" s="196"/>
      <c r="K55" s="196"/>
      <c r="L55" s="196"/>
      <c r="M55" s="196"/>
      <c r="N55" s="199"/>
      <c r="O55" s="199"/>
      <c r="P55" s="199"/>
      <c r="Q55" s="199"/>
      <c r="R55" s="200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205" t="s">
        <v>310</v>
      </c>
    </row>
    <row r="56" spans="1:29" ht="140.25">
      <c r="A56" s="280" t="s">
        <v>374</v>
      </c>
      <c r="B56" s="281" t="s">
        <v>309</v>
      </c>
      <c r="C56" s="282">
        <v>1</v>
      </c>
      <c r="D56" s="282">
        <v>1976000</v>
      </c>
      <c r="E56" s="283">
        <v>2</v>
      </c>
      <c r="F56" s="284">
        <f t="shared" si="1"/>
        <v>3967808</v>
      </c>
      <c r="G56" s="185"/>
      <c r="H56" s="197"/>
      <c r="I56" s="196"/>
      <c r="J56" s="196"/>
      <c r="K56" s="196"/>
      <c r="L56" s="196"/>
      <c r="M56" s="196"/>
      <c r="N56" s="199"/>
      <c r="O56" s="199"/>
      <c r="P56" s="199"/>
      <c r="Q56" s="199"/>
      <c r="R56" s="200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205" t="s">
        <v>376</v>
      </c>
    </row>
    <row r="57" spans="1:29" ht="140.25">
      <c r="A57" s="280" t="s">
        <v>375</v>
      </c>
      <c r="B57" s="281" t="s">
        <v>309</v>
      </c>
      <c r="C57" s="282">
        <v>1</v>
      </c>
      <c r="D57" s="282">
        <v>2520000</v>
      </c>
      <c r="E57" s="283">
        <v>2</v>
      </c>
      <c r="F57" s="284">
        <f>C57*D57*E57+((C57*D57*E57)*0.004)</f>
        <v>5060160</v>
      </c>
      <c r="G57" s="185"/>
      <c r="H57" s="197"/>
      <c r="I57" s="196"/>
      <c r="J57" s="196"/>
      <c r="K57" s="196"/>
      <c r="L57" s="196"/>
      <c r="M57" s="196"/>
      <c r="N57" s="199"/>
      <c r="O57" s="199"/>
      <c r="P57" s="199"/>
      <c r="Q57" s="199"/>
      <c r="R57" s="200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205" t="s">
        <v>377</v>
      </c>
    </row>
    <row r="58" spans="1:29" ht="127.5">
      <c r="A58" s="194" t="s">
        <v>370</v>
      </c>
      <c r="B58" s="206" t="s">
        <v>339</v>
      </c>
      <c r="C58" s="195">
        <v>1</v>
      </c>
      <c r="D58" s="195">
        <v>3183000</v>
      </c>
      <c r="E58" s="268">
        <v>6</v>
      </c>
      <c r="F58" s="269">
        <f t="shared" si="1"/>
        <v>19174392</v>
      </c>
      <c r="G58" s="185"/>
      <c r="H58" s="186"/>
      <c r="I58" s="188"/>
      <c r="J58" s="188"/>
      <c r="K58" s="188"/>
      <c r="L58" s="188"/>
      <c r="M58" s="188"/>
      <c r="N58" s="189"/>
      <c r="O58" s="189"/>
      <c r="P58" s="189"/>
      <c r="Q58" s="189"/>
      <c r="R58" s="190"/>
      <c r="AC58" s="188" t="s">
        <v>340</v>
      </c>
    </row>
    <row r="59" spans="1:29" ht="12.75">
      <c r="A59" s="194" t="s">
        <v>359</v>
      </c>
      <c r="B59" s="206" t="s">
        <v>339</v>
      </c>
      <c r="C59" s="195">
        <v>1</v>
      </c>
      <c r="D59" s="195">
        <v>3183000</v>
      </c>
      <c r="E59" s="268">
        <v>2</v>
      </c>
      <c r="F59" s="269">
        <f t="shared" si="1"/>
        <v>6391464</v>
      </c>
      <c r="G59" s="185"/>
      <c r="H59" s="186"/>
      <c r="I59" s="188"/>
      <c r="J59" s="188"/>
      <c r="K59" s="188"/>
      <c r="L59" s="188"/>
      <c r="M59" s="188"/>
      <c r="N59" s="189"/>
      <c r="O59" s="189"/>
      <c r="P59" s="189"/>
      <c r="Q59" s="189"/>
      <c r="R59" s="190"/>
      <c r="AC59" s="188" t="s">
        <v>312</v>
      </c>
    </row>
    <row r="60" spans="1:29" ht="127.5">
      <c r="A60" s="194" t="s">
        <v>311</v>
      </c>
      <c r="B60" s="267" t="s">
        <v>275</v>
      </c>
      <c r="C60" s="195">
        <v>1</v>
      </c>
      <c r="D60" s="195">
        <v>3183000</v>
      </c>
      <c r="E60" s="268">
        <v>6</v>
      </c>
      <c r="F60" s="269">
        <f t="shared" si="1"/>
        <v>19174392</v>
      </c>
      <c r="G60" s="185"/>
      <c r="H60" s="186"/>
      <c r="I60" s="188"/>
      <c r="J60" s="188"/>
      <c r="K60" s="188"/>
      <c r="L60" s="188"/>
      <c r="M60" s="188"/>
      <c r="N60" s="189"/>
      <c r="O60" s="189"/>
      <c r="P60" s="189"/>
      <c r="Q60" s="189"/>
      <c r="R60" s="190"/>
      <c r="AC60" s="188"/>
    </row>
    <row r="61" spans="1:29" ht="127.5">
      <c r="A61" s="194" t="s">
        <v>311</v>
      </c>
      <c r="B61" s="267" t="s">
        <v>275</v>
      </c>
      <c r="C61" s="195">
        <v>1</v>
      </c>
      <c r="D61" s="195">
        <v>3183000</v>
      </c>
      <c r="E61" s="268">
        <v>3</v>
      </c>
      <c r="F61" s="269">
        <f t="shared" si="1"/>
        <v>9587196</v>
      </c>
      <c r="G61" s="185"/>
      <c r="H61" s="186"/>
      <c r="I61" s="188"/>
      <c r="J61" s="188"/>
      <c r="K61" s="188"/>
      <c r="L61" s="188"/>
      <c r="M61" s="188"/>
      <c r="N61" s="189"/>
      <c r="O61" s="189"/>
      <c r="P61" s="189"/>
      <c r="Q61" s="189"/>
      <c r="R61" s="190"/>
      <c r="AC61" s="188" t="s">
        <v>314</v>
      </c>
    </row>
    <row r="62" spans="1:29" ht="114.75">
      <c r="A62" s="194" t="s">
        <v>313</v>
      </c>
      <c r="B62" s="267" t="s">
        <v>273</v>
      </c>
      <c r="C62" s="195">
        <v>1</v>
      </c>
      <c r="D62" s="195">
        <v>1724000</v>
      </c>
      <c r="E62" s="268">
        <v>7.7</v>
      </c>
      <c r="F62" s="269">
        <f t="shared" si="1"/>
        <v>13327899.2</v>
      </c>
      <c r="G62" s="185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AC62" s="188" t="s">
        <v>326</v>
      </c>
    </row>
    <row r="63" spans="1:29" ht="12.75">
      <c r="A63" s="194" t="s">
        <v>360</v>
      </c>
      <c r="B63" s="267" t="s">
        <v>273</v>
      </c>
      <c r="C63" s="195">
        <v>1</v>
      </c>
      <c r="D63" s="195">
        <v>1724000</v>
      </c>
      <c r="E63" s="268">
        <v>2.5</v>
      </c>
      <c r="F63" s="269">
        <f t="shared" si="1"/>
        <v>4327240</v>
      </c>
      <c r="G63" s="185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AC63" s="188"/>
    </row>
    <row r="64" spans="1:29" ht="114.75">
      <c r="A64" s="194" t="s">
        <v>315</v>
      </c>
      <c r="B64" s="267" t="s">
        <v>276</v>
      </c>
      <c r="C64" s="195">
        <v>1</v>
      </c>
      <c r="D64" s="195">
        <v>1326000</v>
      </c>
      <c r="E64" s="268">
        <v>6</v>
      </c>
      <c r="F64" s="269">
        <f t="shared" si="1"/>
        <v>7987824</v>
      </c>
      <c r="G64" s="185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AC64" s="188"/>
    </row>
    <row r="65" spans="1:29" ht="12.75">
      <c r="A65" s="194" t="s">
        <v>361</v>
      </c>
      <c r="B65" s="267" t="s">
        <v>276</v>
      </c>
      <c r="C65" s="195">
        <v>1</v>
      </c>
      <c r="D65" s="195">
        <v>1326000</v>
      </c>
      <c r="E65" s="268">
        <v>3</v>
      </c>
      <c r="F65" s="269">
        <f t="shared" si="1"/>
        <v>3993912</v>
      </c>
      <c r="G65" s="185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AC65" s="188"/>
    </row>
    <row r="66" spans="1:29" ht="127.5">
      <c r="A66" s="194" t="s">
        <v>316</v>
      </c>
      <c r="B66" s="206" t="s">
        <v>277</v>
      </c>
      <c r="C66" s="195">
        <v>1</v>
      </c>
      <c r="D66" s="195">
        <v>1976000</v>
      </c>
      <c r="E66" s="268">
        <v>6</v>
      </c>
      <c r="F66" s="269">
        <f t="shared" si="1"/>
        <v>11903424</v>
      </c>
      <c r="G66" s="185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  <c r="AC66" s="188"/>
    </row>
    <row r="67" spans="1:29" ht="12.75">
      <c r="A67" s="194" t="s">
        <v>362</v>
      </c>
      <c r="B67" s="206" t="s">
        <v>277</v>
      </c>
      <c r="C67" s="195">
        <v>1</v>
      </c>
      <c r="D67" s="195">
        <v>1976000</v>
      </c>
      <c r="E67" s="268">
        <v>3</v>
      </c>
      <c r="F67" s="269">
        <f t="shared" si="1"/>
        <v>5951712</v>
      </c>
      <c r="G67" s="185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AC67" s="188"/>
    </row>
    <row r="68" spans="1:29" ht="127.5">
      <c r="A68" s="194" t="s">
        <v>307</v>
      </c>
      <c r="B68" s="206" t="s">
        <v>274</v>
      </c>
      <c r="C68" s="195">
        <v>1</v>
      </c>
      <c r="D68" s="195">
        <v>3183000</v>
      </c>
      <c r="E68" s="268">
        <v>4</v>
      </c>
      <c r="F68" s="269">
        <f t="shared" si="1"/>
        <v>12782928</v>
      </c>
      <c r="G68" s="185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AC68" s="188"/>
    </row>
    <row r="69" spans="1:29" ht="127.5">
      <c r="A69" s="194" t="s">
        <v>363</v>
      </c>
      <c r="B69" s="272" t="s">
        <v>364</v>
      </c>
      <c r="C69" s="195">
        <v>1</v>
      </c>
      <c r="D69" s="195">
        <v>3846000</v>
      </c>
      <c r="E69" s="273">
        <v>3</v>
      </c>
      <c r="F69" s="274">
        <f t="shared" si="1"/>
        <v>11584152</v>
      </c>
      <c r="G69" s="185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  <c r="AC69" s="188"/>
    </row>
    <row r="70" spans="1:29" ht="127.5">
      <c r="A70" s="529" t="s">
        <v>288</v>
      </c>
      <c r="B70" s="530" t="s">
        <v>365</v>
      </c>
      <c r="C70" s="531">
        <v>1</v>
      </c>
      <c r="D70" s="531">
        <v>3183000</v>
      </c>
      <c r="E70" s="532">
        <v>1</v>
      </c>
      <c r="F70" s="533">
        <f t="shared" si="1"/>
        <v>3195732</v>
      </c>
      <c r="G70" s="534"/>
      <c r="H70" s="535"/>
      <c r="I70" s="535"/>
      <c r="J70" s="535"/>
      <c r="K70" s="535"/>
      <c r="L70" s="535"/>
      <c r="M70" s="535"/>
      <c r="N70" s="535"/>
      <c r="O70" s="535"/>
      <c r="P70" s="535"/>
      <c r="Q70" s="535"/>
      <c r="R70" s="535"/>
      <c r="S70" s="536"/>
      <c r="T70" s="536"/>
      <c r="U70" s="536"/>
      <c r="V70" s="536"/>
      <c r="W70" s="536"/>
      <c r="X70" s="536"/>
      <c r="Y70" s="536"/>
      <c r="Z70" s="536"/>
      <c r="AA70" s="536"/>
      <c r="AB70" s="536"/>
      <c r="AC70" s="534" t="s">
        <v>378</v>
      </c>
    </row>
    <row r="71" spans="1:29" ht="127.5">
      <c r="A71" s="194" t="s">
        <v>363</v>
      </c>
      <c r="B71" s="272" t="s">
        <v>364</v>
      </c>
      <c r="C71" s="195">
        <v>1</v>
      </c>
      <c r="D71" s="195">
        <v>3846000</v>
      </c>
      <c r="E71" s="273">
        <v>3</v>
      </c>
      <c r="F71" s="274">
        <f t="shared" si="1"/>
        <v>11584152</v>
      </c>
      <c r="G71" s="185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  <c r="AC71" s="188" t="s">
        <v>317</v>
      </c>
    </row>
    <row r="72" spans="1:29" ht="114.75">
      <c r="A72" s="194" t="s">
        <v>313</v>
      </c>
      <c r="B72" s="272" t="s">
        <v>366</v>
      </c>
      <c r="C72" s="195">
        <v>1</v>
      </c>
      <c r="D72" s="195">
        <v>1724000</v>
      </c>
      <c r="E72" s="273">
        <v>3</v>
      </c>
      <c r="F72" s="274">
        <f t="shared" si="1"/>
        <v>5192688</v>
      </c>
      <c r="G72" s="196"/>
      <c r="H72" s="197"/>
      <c r="I72" s="196"/>
      <c r="J72" s="196"/>
      <c r="K72" s="196"/>
      <c r="L72" s="196"/>
      <c r="M72" s="196"/>
      <c r="N72" s="199"/>
      <c r="O72" s="199"/>
      <c r="P72" s="199"/>
      <c r="Q72" s="199"/>
      <c r="R72" s="200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6" t="s">
        <v>332</v>
      </c>
    </row>
    <row r="73" spans="1:29" ht="114.75">
      <c r="A73" s="194" t="s">
        <v>315</v>
      </c>
      <c r="B73" s="267" t="s">
        <v>276</v>
      </c>
      <c r="C73" s="195">
        <v>1</v>
      </c>
      <c r="D73" s="195">
        <v>1326000</v>
      </c>
      <c r="E73" s="273">
        <v>3</v>
      </c>
      <c r="F73" s="274">
        <f>C73*D73*E73+((C73*D73*E73)*0.004)</f>
        <v>3993912</v>
      </c>
      <c r="G73" s="247"/>
      <c r="H73" s="248"/>
      <c r="I73" s="249"/>
      <c r="J73" s="249"/>
      <c r="K73" s="249"/>
      <c r="L73" s="249"/>
      <c r="M73" s="249"/>
      <c r="N73" s="250"/>
      <c r="O73" s="250"/>
      <c r="P73" s="250"/>
      <c r="Q73" s="250"/>
      <c r="R73" s="250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251"/>
    </row>
    <row r="74" spans="1:29" ht="114.75">
      <c r="A74" s="194" t="s">
        <v>315</v>
      </c>
      <c r="B74" s="267" t="s">
        <v>276</v>
      </c>
      <c r="C74" s="195">
        <v>1</v>
      </c>
      <c r="D74" s="195">
        <v>1326000</v>
      </c>
      <c r="E74" s="273">
        <v>3</v>
      </c>
      <c r="F74" s="274">
        <f>C74*D74*E74+((C74*D74*E74)*0.004)</f>
        <v>3993912</v>
      </c>
      <c r="G74" s="247"/>
      <c r="H74" s="248"/>
      <c r="I74" s="249"/>
      <c r="J74" s="249"/>
      <c r="K74" s="249"/>
      <c r="L74" s="249"/>
      <c r="M74" s="249"/>
      <c r="N74" s="250"/>
      <c r="O74" s="250"/>
      <c r="P74" s="250"/>
      <c r="Q74" s="250"/>
      <c r="R74" s="250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251"/>
    </row>
    <row r="75" spans="1:29" ht="12.75">
      <c r="A75" s="207"/>
      <c r="B75" s="208"/>
      <c r="C75" s="160"/>
      <c r="D75" s="160"/>
      <c r="E75" s="209"/>
      <c r="F75" s="210"/>
      <c r="G75" s="211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AC75" s="213"/>
    </row>
    <row r="76" spans="1:29" ht="13.5" thickBot="1">
      <c r="A76" s="397" t="s">
        <v>29</v>
      </c>
      <c r="B76" s="398"/>
      <c r="C76" s="398"/>
      <c r="D76" s="398"/>
      <c r="E76" s="399"/>
      <c r="F76" s="33">
        <f>SUM(F21:F74)</f>
        <v>830288221.2</v>
      </c>
      <c r="G76" s="400"/>
      <c r="H76" s="401"/>
      <c r="I76" s="401"/>
      <c r="J76" s="401"/>
      <c r="K76" s="401"/>
      <c r="L76" s="401"/>
      <c r="M76" s="401"/>
      <c r="N76" s="401"/>
      <c r="O76" s="401"/>
      <c r="P76" s="401"/>
      <c r="Q76" s="401"/>
      <c r="R76" s="402"/>
      <c r="AC76" s="214"/>
    </row>
    <row r="77" spans="1:29" s="217" customFormat="1" ht="18" customHeight="1" hidden="1" thickBot="1">
      <c r="A77" s="445" t="s">
        <v>30</v>
      </c>
      <c r="B77" s="446"/>
      <c r="C77" s="446"/>
      <c r="D77" s="446"/>
      <c r="E77" s="446"/>
      <c r="F77" s="446"/>
      <c r="G77" s="215"/>
      <c r="H77" s="215"/>
      <c r="I77" s="215"/>
      <c r="J77" s="215"/>
      <c r="K77" s="215"/>
      <c r="L77" s="215"/>
      <c r="M77" s="215"/>
      <c r="N77" s="215"/>
      <c r="O77" s="215"/>
      <c r="P77" s="215"/>
      <c r="Q77" s="215"/>
      <c r="R77" s="216"/>
      <c r="AC77" s="218"/>
    </row>
    <row r="78" spans="1:18" s="219" customFormat="1" ht="16.5" customHeight="1" hidden="1">
      <c r="A78" s="432" t="s">
        <v>31</v>
      </c>
      <c r="B78" s="433"/>
      <c r="C78" s="411" t="s">
        <v>32</v>
      </c>
      <c r="D78" s="436" t="s">
        <v>17</v>
      </c>
      <c r="E78" s="410" t="s">
        <v>33</v>
      </c>
      <c r="F78" s="411" t="s">
        <v>20</v>
      </c>
      <c r="G78" s="413" t="s">
        <v>21</v>
      </c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5"/>
    </row>
    <row r="79" spans="1:18" s="179" customFormat="1" ht="14.25" customHeight="1" hidden="1">
      <c r="A79" s="434"/>
      <c r="B79" s="435"/>
      <c r="C79" s="412"/>
      <c r="D79" s="437"/>
      <c r="E79" s="409"/>
      <c r="F79" s="412"/>
      <c r="G79" s="180" t="s">
        <v>22</v>
      </c>
      <c r="H79" s="180" t="s">
        <v>59</v>
      </c>
      <c r="I79" s="180" t="s">
        <v>23</v>
      </c>
      <c r="J79" s="180" t="s">
        <v>24</v>
      </c>
      <c r="K79" s="180" t="s">
        <v>25</v>
      </c>
      <c r="L79" s="180" t="s">
        <v>26</v>
      </c>
      <c r="M79" s="180" t="s">
        <v>27</v>
      </c>
      <c r="N79" s="180" t="s">
        <v>28</v>
      </c>
      <c r="O79" s="180" t="s">
        <v>55</v>
      </c>
      <c r="P79" s="180" t="s">
        <v>56</v>
      </c>
      <c r="Q79" s="180" t="s">
        <v>57</v>
      </c>
      <c r="R79" s="181" t="s">
        <v>58</v>
      </c>
    </row>
    <row r="80" spans="1:18" s="182" customFormat="1" ht="12.75" customHeight="1" hidden="1">
      <c r="A80" s="441"/>
      <c r="B80" s="442"/>
      <c r="C80" s="34"/>
      <c r="D80" s="34"/>
      <c r="E80" s="220"/>
      <c r="F80" s="34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1"/>
    </row>
    <row r="81" spans="1:18" s="182" customFormat="1" ht="12.75" customHeight="1" hidden="1">
      <c r="A81" s="441"/>
      <c r="B81" s="442"/>
      <c r="C81" s="221"/>
      <c r="D81" s="221"/>
      <c r="E81" s="276"/>
      <c r="F81" s="31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1"/>
    </row>
    <row r="82" spans="1:18" s="182" customFormat="1" ht="12.75" customHeight="1" hidden="1">
      <c r="A82" s="441"/>
      <c r="B82" s="442"/>
      <c r="C82" s="221"/>
      <c r="D82" s="221"/>
      <c r="E82" s="276"/>
      <c r="F82" s="31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1"/>
    </row>
    <row r="83" spans="1:18" s="182" customFormat="1" ht="12.75" customHeight="1" hidden="1">
      <c r="A83" s="278"/>
      <c r="B83" s="279"/>
      <c r="C83" s="221"/>
      <c r="D83" s="221"/>
      <c r="E83" s="276"/>
      <c r="F83" s="31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1"/>
    </row>
    <row r="84" spans="1:18" ht="12.75" customHeight="1" hidden="1" thickBot="1">
      <c r="A84" s="397" t="s">
        <v>29</v>
      </c>
      <c r="B84" s="398"/>
      <c r="C84" s="398"/>
      <c r="D84" s="398"/>
      <c r="E84" s="399"/>
      <c r="F84" s="33">
        <f>SUM(F80:F83)</f>
        <v>0</v>
      </c>
      <c r="G84" s="222"/>
      <c r="H84" s="223"/>
      <c r="I84" s="223"/>
      <c r="J84" s="223"/>
      <c r="K84" s="223"/>
      <c r="L84" s="223"/>
      <c r="M84" s="224"/>
      <c r="N84" s="225"/>
      <c r="O84" s="225"/>
      <c r="P84" s="225"/>
      <c r="Q84" s="225"/>
      <c r="R84" s="226"/>
    </row>
    <row r="85" spans="1:18" s="217" customFormat="1" ht="18.75" customHeight="1" hidden="1" thickBot="1">
      <c r="A85" s="443" t="s">
        <v>34</v>
      </c>
      <c r="B85" s="444"/>
      <c r="C85" s="444"/>
      <c r="D85" s="444"/>
      <c r="E85" s="444"/>
      <c r="F85" s="444"/>
      <c r="G85" s="400"/>
      <c r="H85" s="401"/>
      <c r="I85" s="401"/>
      <c r="J85" s="401"/>
      <c r="K85" s="401"/>
      <c r="L85" s="401"/>
      <c r="M85" s="401"/>
      <c r="N85" s="215"/>
      <c r="O85" s="215"/>
      <c r="P85" s="215"/>
      <c r="Q85" s="215"/>
      <c r="R85" s="216"/>
    </row>
    <row r="86" spans="1:18" s="217" customFormat="1" ht="13.5" hidden="1" thickBot="1">
      <c r="A86" s="227"/>
      <c r="B86" s="228"/>
      <c r="C86" s="35"/>
      <c r="D86" s="36"/>
      <c r="E86" s="229"/>
      <c r="F86" s="36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1"/>
    </row>
    <row r="87" spans="1:18" s="179" customFormat="1" ht="15.75" customHeight="1" hidden="1">
      <c r="A87" s="432" t="s">
        <v>31</v>
      </c>
      <c r="B87" s="433"/>
      <c r="C87" s="411" t="s">
        <v>32</v>
      </c>
      <c r="D87" s="436" t="s">
        <v>17</v>
      </c>
      <c r="E87" s="410" t="s">
        <v>33</v>
      </c>
      <c r="F87" s="411" t="s">
        <v>20</v>
      </c>
      <c r="G87" s="438" t="s">
        <v>21</v>
      </c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40"/>
    </row>
    <row r="88" spans="1:18" s="182" customFormat="1" ht="13.5" customHeight="1" hidden="1">
      <c r="A88" s="434"/>
      <c r="B88" s="435"/>
      <c r="C88" s="412"/>
      <c r="D88" s="437"/>
      <c r="E88" s="409"/>
      <c r="F88" s="412"/>
      <c r="G88" s="180" t="s">
        <v>22</v>
      </c>
      <c r="H88" s="180" t="s">
        <v>59</v>
      </c>
      <c r="I88" s="180" t="s">
        <v>23</v>
      </c>
      <c r="J88" s="180" t="s">
        <v>24</v>
      </c>
      <c r="K88" s="180" t="s">
        <v>25</v>
      </c>
      <c r="L88" s="180" t="s">
        <v>26</v>
      </c>
      <c r="M88" s="180" t="s">
        <v>27</v>
      </c>
      <c r="N88" s="180" t="s">
        <v>28</v>
      </c>
      <c r="O88" s="180" t="s">
        <v>55</v>
      </c>
      <c r="P88" s="180" t="s">
        <v>56</v>
      </c>
      <c r="Q88" s="180" t="s">
        <v>57</v>
      </c>
      <c r="R88" s="181" t="s">
        <v>58</v>
      </c>
    </row>
    <row r="89" spans="1:18" ht="13.5" hidden="1" thickBot="1">
      <c r="A89" s="430"/>
      <c r="B89" s="392"/>
      <c r="C89" s="32"/>
      <c r="D89" s="31"/>
      <c r="E89" s="172"/>
      <c r="F89" s="31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232"/>
    </row>
    <row r="90" spans="1:18" ht="13.5" hidden="1" thickBot="1">
      <c r="A90" s="430"/>
      <c r="B90" s="392"/>
      <c r="C90" s="32"/>
      <c r="D90" s="31"/>
      <c r="E90" s="172"/>
      <c r="F90" s="31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232"/>
    </row>
    <row r="91" spans="1:18" ht="13.5" hidden="1" thickBot="1">
      <c r="A91" s="420"/>
      <c r="B91" s="392"/>
      <c r="C91" s="32"/>
      <c r="D91" s="31"/>
      <c r="E91" s="172"/>
      <c r="F91" s="31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232"/>
    </row>
    <row r="92" spans="1:18" ht="13.5" hidden="1" thickBot="1">
      <c r="A92" s="420"/>
      <c r="B92" s="392"/>
      <c r="C92" s="32"/>
      <c r="D92" s="31"/>
      <c r="E92" s="172"/>
      <c r="F92" s="31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232"/>
    </row>
    <row r="93" spans="1:18" ht="13.5" hidden="1" thickBot="1">
      <c r="A93" s="397" t="s">
        <v>29</v>
      </c>
      <c r="B93" s="398"/>
      <c r="C93" s="398"/>
      <c r="D93" s="398"/>
      <c r="E93" s="399"/>
      <c r="F93" s="37">
        <f>SUM(F89:F92)</f>
        <v>0</v>
      </c>
      <c r="G93" s="385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431"/>
    </row>
    <row r="94" spans="1:18" ht="21" customHeight="1" hidden="1" thickBot="1">
      <c r="A94" s="233" t="s">
        <v>37</v>
      </c>
      <c r="B94" s="234"/>
      <c r="C94" s="38"/>
      <c r="D94" s="39"/>
      <c r="E94" s="235"/>
      <c r="F94" s="39"/>
      <c r="G94" s="215"/>
      <c r="H94" s="215"/>
      <c r="I94" s="215"/>
      <c r="J94" s="215"/>
      <c r="K94" s="215"/>
      <c r="L94" s="215"/>
      <c r="M94" s="215"/>
      <c r="N94" s="215"/>
      <c r="O94" s="215"/>
      <c r="P94" s="215"/>
      <c r="Q94" s="215"/>
      <c r="R94" s="216"/>
    </row>
    <row r="95" spans="1:18" s="179" customFormat="1" ht="16.5" customHeight="1" hidden="1">
      <c r="A95" s="403" t="s">
        <v>15</v>
      </c>
      <c r="B95" s="404"/>
      <c r="C95" s="407" t="s">
        <v>35</v>
      </c>
      <c r="D95" s="408" t="s">
        <v>17</v>
      </c>
      <c r="E95" s="410" t="s">
        <v>33</v>
      </c>
      <c r="F95" s="411" t="s">
        <v>20</v>
      </c>
      <c r="G95" s="413" t="s">
        <v>21</v>
      </c>
      <c r="H95" s="414"/>
      <c r="I95" s="414"/>
      <c r="J95" s="414"/>
      <c r="K95" s="414"/>
      <c r="L95" s="414"/>
      <c r="M95" s="414"/>
      <c r="N95" s="414"/>
      <c r="O95" s="414"/>
      <c r="P95" s="414"/>
      <c r="Q95" s="414"/>
      <c r="R95" s="415"/>
    </row>
    <row r="96" spans="1:18" s="182" customFormat="1" ht="13.5" customHeight="1" hidden="1">
      <c r="A96" s="405"/>
      <c r="B96" s="406"/>
      <c r="C96" s="407"/>
      <c r="D96" s="409"/>
      <c r="E96" s="409"/>
      <c r="F96" s="412"/>
      <c r="G96" s="180" t="s">
        <v>22</v>
      </c>
      <c r="H96" s="180" t="s">
        <v>59</v>
      </c>
      <c r="I96" s="180" t="s">
        <v>23</v>
      </c>
      <c r="J96" s="180" t="s">
        <v>24</v>
      </c>
      <c r="K96" s="180" t="s">
        <v>25</v>
      </c>
      <c r="L96" s="180" t="s">
        <v>26</v>
      </c>
      <c r="M96" s="180" t="s">
        <v>27</v>
      </c>
      <c r="N96" s="180" t="s">
        <v>28</v>
      </c>
      <c r="O96" s="180" t="s">
        <v>55</v>
      </c>
      <c r="P96" s="180" t="s">
        <v>56</v>
      </c>
      <c r="Q96" s="180" t="s">
        <v>57</v>
      </c>
      <c r="R96" s="181" t="s">
        <v>58</v>
      </c>
    </row>
    <row r="97" spans="1:18" ht="13.5" hidden="1" thickBot="1">
      <c r="A97" s="405"/>
      <c r="B97" s="406"/>
      <c r="C97" s="32"/>
      <c r="D97" s="31"/>
      <c r="E97" s="172"/>
      <c r="F97" s="31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232"/>
    </row>
    <row r="98" spans="1:18" ht="13.5" hidden="1" thickBot="1">
      <c r="A98" s="424"/>
      <c r="B98" s="425"/>
      <c r="C98" s="32"/>
      <c r="D98" s="31"/>
      <c r="E98" s="172"/>
      <c r="F98" s="31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232"/>
    </row>
    <row r="99" spans="1:18" ht="13.5" hidden="1" thickBot="1">
      <c r="A99" s="424"/>
      <c r="B99" s="425"/>
      <c r="C99" s="32"/>
      <c r="D99" s="31"/>
      <c r="E99" s="172"/>
      <c r="F99" s="31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232"/>
    </row>
    <row r="100" spans="1:18" ht="13.5" hidden="1" thickBot="1">
      <c r="A100" s="236"/>
      <c r="B100" s="237"/>
      <c r="C100" s="32"/>
      <c r="D100" s="31"/>
      <c r="E100" s="172"/>
      <c r="F100" s="31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232"/>
    </row>
    <row r="101" spans="1:18" ht="13.5" hidden="1" thickBot="1">
      <c r="A101" s="397" t="s">
        <v>29</v>
      </c>
      <c r="B101" s="398"/>
      <c r="C101" s="398"/>
      <c r="D101" s="398"/>
      <c r="E101" s="399"/>
      <c r="F101" s="37">
        <f>SUM(F97:F100)</f>
        <v>0</v>
      </c>
      <c r="G101" s="400"/>
      <c r="H101" s="401"/>
      <c r="I101" s="401"/>
      <c r="J101" s="401"/>
      <c r="K101" s="401"/>
      <c r="L101" s="401"/>
      <c r="M101" s="401"/>
      <c r="N101" s="401"/>
      <c r="O101" s="401"/>
      <c r="P101" s="401"/>
      <c r="Q101" s="401"/>
      <c r="R101" s="402"/>
    </row>
    <row r="102" spans="1:18" ht="21.75" customHeight="1" hidden="1" thickBot="1">
      <c r="A102" s="233" t="s">
        <v>38</v>
      </c>
      <c r="B102" s="234"/>
      <c r="C102" s="38"/>
      <c r="D102" s="39"/>
      <c r="E102" s="235"/>
      <c r="F102" s="39"/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6"/>
    </row>
    <row r="103" spans="1:18" s="179" customFormat="1" ht="12.75" customHeight="1" hidden="1">
      <c r="A103" s="426" t="s">
        <v>15</v>
      </c>
      <c r="B103" s="407" t="s">
        <v>39</v>
      </c>
      <c r="C103" s="427" t="s">
        <v>40</v>
      </c>
      <c r="D103" s="429" t="s">
        <v>41</v>
      </c>
      <c r="E103" s="407" t="s">
        <v>42</v>
      </c>
      <c r="F103" s="411" t="s">
        <v>20</v>
      </c>
      <c r="G103" s="413" t="s">
        <v>21</v>
      </c>
      <c r="H103" s="414"/>
      <c r="I103" s="414"/>
      <c r="J103" s="414"/>
      <c r="K103" s="414"/>
      <c r="L103" s="414"/>
      <c r="M103" s="414"/>
      <c r="N103" s="414"/>
      <c r="O103" s="414"/>
      <c r="P103" s="414"/>
      <c r="Q103" s="414"/>
      <c r="R103" s="415"/>
    </row>
    <row r="104" spans="1:18" s="182" customFormat="1" ht="13.5" customHeight="1" hidden="1">
      <c r="A104" s="426"/>
      <c r="B104" s="407"/>
      <c r="C104" s="428"/>
      <c r="D104" s="429"/>
      <c r="E104" s="407"/>
      <c r="F104" s="412"/>
      <c r="G104" s="180" t="s">
        <v>22</v>
      </c>
      <c r="H104" s="180" t="s">
        <v>59</v>
      </c>
      <c r="I104" s="180" t="s">
        <v>23</v>
      </c>
      <c r="J104" s="180" t="s">
        <v>24</v>
      </c>
      <c r="K104" s="180" t="s">
        <v>25</v>
      </c>
      <c r="L104" s="180" t="s">
        <v>26</v>
      </c>
      <c r="M104" s="180" t="s">
        <v>27</v>
      </c>
      <c r="N104" s="180" t="s">
        <v>28</v>
      </c>
      <c r="O104" s="180" t="s">
        <v>55</v>
      </c>
      <c r="P104" s="180" t="s">
        <v>56</v>
      </c>
      <c r="Q104" s="180" t="s">
        <v>57</v>
      </c>
      <c r="R104" s="181" t="s">
        <v>58</v>
      </c>
    </row>
    <row r="105" spans="1:18" ht="13.5" hidden="1" thickBot="1">
      <c r="A105" s="238"/>
      <c r="B105" s="172"/>
      <c r="C105" s="32"/>
      <c r="D105" s="31"/>
      <c r="E105" s="172"/>
      <c r="F105" s="31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232"/>
    </row>
    <row r="106" spans="1:18" ht="13.5" hidden="1" thickBot="1">
      <c r="A106" s="238"/>
      <c r="B106" s="172"/>
      <c r="C106" s="32"/>
      <c r="D106" s="31"/>
      <c r="E106" s="172"/>
      <c r="F106" s="31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232"/>
    </row>
    <row r="107" spans="1:18" ht="13.5" hidden="1" thickBot="1">
      <c r="A107" s="238"/>
      <c r="B107" s="172"/>
      <c r="C107" s="32"/>
      <c r="D107" s="31"/>
      <c r="E107" s="172"/>
      <c r="F107" s="31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232"/>
    </row>
    <row r="108" spans="1:18" ht="13.5" hidden="1" thickBot="1">
      <c r="A108" s="238"/>
      <c r="B108" s="172"/>
      <c r="C108" s="32"/>
      <c r="D108" s="31"/>
      <c r="E108" s="172"/>
      <c r="F108" s="31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232"/>
    </row>
    <row r="109" spans="1:18" ht="13.5" hidden="1" thickBot="1">
      <c r="A109" s="397" t="s">
        <v>29</v>
      </c>
      <c r="B109" s="398"/>
      <c r="C109" s="398"/>
      <c r="D109" s="398"/>
      <c r="E109" s="399"/>
      <c r="F109" s="40">
        <f>SUM(F105:F108)</f>
        <v>0</v>
      </c>
      <c r="G109" s="400"/>
      <c r="H109" s="401"/>
      <c r="I109" s="401"/>
      <c r="J109" s="401"/>
      <c r="K109" s="401"/>
      <c r="L109" s="401"/>
      <c r="M109" s="401"/>
      <c r="N109" s="401"/>
      <c r="O109" s="401"/>
      <c r="P109" s="401"/>
      <c r="Q109" s="401"/>
      <c r="R109" s="402"/>
    </row>
    <row r="110" spans="1:18" ht="22.5" customHeight="1" hidden="1" thickBot="1">
      <c r="A110" s="233" t="s">
        <v>43</v>
      </c>
      <c r="B110" s="234"/>
      <c r="C110" s="38"/>
      <c r="D110" s="39"/>
      <c r="E110" s="235"/>
      <c r="F110" s="39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6"/>
    </row>
    <row r="111" spans="1:18" s="179" customFormat="1" ht="12.75" customHeight="1" hidden="1">
      <c r="A111" s="403" t="s">
        <v>15</v>
      </c>
      <c r="B111" s="421"/>
      <c r="C111" s="421"/>
      <c r="D111" s="404"/>
      <c r="E111" s="407" t="s">
        <v>39</v>
      </c>
      <c r="F111" s="423" t="s">
        <v>36</v>
      </c>
      <c r="G111" s="413" t="s">
        <v>21</v>
      </c>
      <c r="H111" s="414"/>
      <c r="I111" s="414"/>
      <c r="J111" s="414"/>
      <c r="K111" s="414"/>
      <c r="L111" s="414"/>
      <c r="M111" s="414"/>
      <c r="N111" s="414"/>
      <c r="O111" s="414"/>
      <c r="P111" s="414"/>
      <c r="Q111" s="414"/>
      <c r="R111" s="415"/>
    </row>
    <row r="112" spans="1:18" s="182" customFormat="1" ht="13.5" customHeight="1" hidden="1">
      <c r="A112" s="405"/>
      <c r="B112" s="422"/>
      <c r="C112" s="422"/>
      <c r="D112" s="406"/>
      <c r="E112" s="407"/>
      <c r="F112" s="423"/>
      <c r="G112" s="180" t="s">
        <v>22</v>
      </c>
      <c r="H112" s="180" t="s">
        <v>59</v>
      </c>
      <c r="I112" s="180" t="s">
        <v>23</v>
      </c>
      <c r="J112" s="180" t="s">
        <v>24</v>
      </c>
      <c r="K112" s="180" t="s">
        <v>25</v>
      </c>
      <c r="L112" s="180" t="s">
        <v>26</v>
      </c>
      <c r="M112" s="180" t="s">
        <v>27</v>
      </c>
      <c r="N112" s="180" t="s">
        <v>28</v>
      </c>
      <c r="O112" s="180" t="s">
        <v>55</v>
      </c>
      <c r="P112" s="180" t="s">
        <v>56</v>
      </c>
      <c r="Q112" s="180" t="s">
        <v>57</v>
      </c>
      <c r="R112" s="181" t="s">
        <v>58</v>
      </c>
    </row>
    <row r="113" spans="1:18" ht="13.5" hidden="1" thickBot="1">
      <c r="A113" s="419" t="s">
        <v>173</v>
      </c>
      <c r="B113" s="420"/>
      <c r="C113" s="420"/>
      <c r="D113" s="392"/>
      <c r="E113" s="172"/>
      <c r="F113" s="31"/>
      <c r="G113" s="188"/>
      <c r="H113" s="188"/>
      <c r="I113" s="188"/>
      <c r="J113" s="188"/>
      <c r="K113" s="188"/>
      <c r="L113" s="188"/>
      <c r="M113" s="188"/>
      <c r="N113" s="188"/>
      <c r="O113" s="188"/>
      <c r="P113" s="188"/>
      <c r="Q113" s="188"/>
      <c r="R113" s="232"/>
    </row>
    <row r="114" spans="1:18" ht="13.5" hidden="1" thickBot="1">
      <c r="A114" s="391"/>
      <c r="B114" s="420"/>
      <c r="C114" s="420"/>
      <c r="D114" s="392"/>
      <c r="E114" s="172"/>
      <c r="F114" s="31"/>
      <c r="G114" s="188"/>
      <c r="H114" s="188"/>
      <c r="I114" s="188"/>
      <c r="J114" s="188"/>
      <c r="K114" s="188"/>
      <c r="L114" s="188"/>
      <c r="M114" s="188"/>
      <c r="N114" s="188"/>
      <c r="O114" s="188"/>
      <c r="P114" s="188"/>
      <c r="Q114" s="188"/>
      <c r="R114" s="232"/>
    </row>
    <row r="115" spans="1:18" ht="13.5" hidden="1" thickBot="1">
      <c r="A115" s="391"/>
      <c r="B115" s="420"/>
      <c r="C115" s="420"/>
      <c r="D115" s="392"/>
      <c r="E115" s="172"/>
      <c r="F115" s="31"/>
      <c r="G115" s="188"/>
      <c r="H115" s="188"/>
      <c r="I115" s="188"/>
      <c r="J115" s="188"/>
      <c r="K115" s="188"/>
      <c r="L115" s="188"/>
      <c r="M115" s="188"/>
      <c r="N115" s="188"/>
      <c r="O115" s="188"/>
      <c r="P115" s="188"/>
      <c r="Q115" s="188"/>
      <c r="R115" s="232"/>
    </row>
    <row r="116" spans="1:18" ht="13.5" hidden="1" thickBot="1">
      <c r="A116" s="391"/>
      <c r="B116" s="420"/>
      <c r="C116" s="420"/>
      <c r="D116" s="392"/>
      <c r="E116" s="172"/>
      <c r="F116" s="31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232"/>
    </row>
    <row r="117" spans="1:18" ht="13.5" hidden="1" thickBot="1">
      <c r="A117" s="397" t="s">
        <v>29</v>
      </c>
      <c r="B117" s="398"/>
      <c r="C117" s="398"/>
      <c r="D117" s="398"/>
      <c r="E117" s="399"/>
      <c r="F117" s="40">
        <f>SUM(F113:F116)</f>
        <v>0</v>
      </c>
      <c r="G117" s="400"/>
      <c r="H117" s="401"/>
      <c r="I117" s="401"/>
      <c r="J117" s="401"/>
      <c r="K117" s="401"/>
      <c r="L117" s="401"/>
      <c r="M117" s="401"/>
      <c r="N117" s="401"/>
      <c r="O117" s="401"/>
      <c r="P117" s="401"/>
      <c r="Q117" s="401"/>
      <c r="R117" s="402"/>
    </row>
    <row r="118" spans="1:18" s="217" customFormat="1" ht="19.5" customHeight="1" thickBot="1">
      <c r="A118" s="233" t="s">
        <v>44</v>
      </c>
      <c r="B118" s="234"/>
      <c r="C118" s="38"/>
      <c r="D118" s="39"/>
      <c r="E118" s="235"/>
      <c r="F118" s="39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6"/>
    </row>
    <row r="119" spans="1:18" s="179" customFormat="1" ht="12.75" customHeight="1">
      <c r="A119" s="403" t="s">
        <v>15</v>
      </c>
      <c r="B119" s="404"/>
      <c r="C119" s="407" t="s">
        <v>35</v>
      </c>
      <c r="D119" s="408" t="s">
        <v>17</v>
      </c>
      <c r="E119" s="410" t="s">
        <v>33</v>
      </c>
      <c r="F119" s="411" t="s">
        <v>20</v>
      </c>
      <c r="G119" s="413" t="s">
        <v>21</v>
      </c>
      <c r="H119" s="414"/>
      <c r="I119" s="414"/>
      <c r="J119" s="414"/>
      <c r="K119" s="414"/>
      <c r="L119" s="414"/>
      <c r="M119" s="414"/>
      <c r="N119" s="414"/>
      <c r="O119" s="414"/>
      <c r="P119" s="414"/>
      <c r="Q119" s="414"/>
      <c r="R119" s="415"/>
    </row>
    <row r="120" spans="1:18" s="182" customFormat="1" ht="13.5" customHeight="1">
      <c r="A120" s="405"/>
      <c r="B120" s="406"/>
      <c r="C120" s="407"/>
      <c r="D120" s="409"/>
      <c r="E120" s="409"/>
      <c r="F120" s="412"/>
      <c r="G120" s="180" t="s">
        <v>22</v>
      </c>
      <c r="H120" s="180" t="s">
        <v>59</v>
      </c>
      <c r="I120" s="180" t="s">
        <v>23</v>
      </c>
      <c r="J120" s="180" t="s">
        <v>24</v>
      </c>
      <c r="K120" s="180" t="s">
        <v>25</v>
      </c>
      <c r="L120" s="180" t="s">
        <v>26</v>
      </c>
      <c r="M120" s="180" t="s">
        <v>27</v>
      </c>
      <c r="N120" s="180" t="s">
        <v>28</v>
      </c>
      <c r="O120" s="180" t="s">
        <v>55</v>
      </c>
      <c r="P120" s="180" t="s">
        <v>56</v>
      </c>
      <c r="Q120" s="180" t="s">
        <v>57</v>
      </c>
      <c r="R120" s="181" t="s">
        <v>58</v>
      </c>
    </row>
    <row r="121" spans="1:18" ht="12.75">
      <c r="A121" s="416" t="s">
        <v>223</v>
      </c>
      <c r="B121" s="417"/>
      <c r="C121" s="263" t="s">
        <v>218</v>
      </c>
      <c r="D121" s="195">
        <v>2</v>
      </c>
      <c r="E121" s="264">
        <v>8233000</v>
      </c>
      <c r="F121" s="195">
        <v>65919683</v>
      </c>
      <c r="G121" s="188"/>
      <c r="H121" s="185"/>
      <c r="I121" s="185"/>
      <c r="J121" s="185"/>
      <c r="K121" s="185"/>
      <c r="L121" s="185"/>
      <c r="M121" s="188"/>
      <c r="N121" s="188"/>
      <c r="O121" s="188"/>
      <c r="P121" s="188"/>
      <c r="Q121" s="188"/>
      <c r="R121" s="232"/>
    </row>
    <row r="122" spans="1:18" ht="12.75">
      <c r="A122" s="416" t="s">
        <v>223</v>
      </c>
      <c r="B122" s="417"/>
      <c r="C122" s="263" t="s">
        <v>318</v>
      </c>
      <c r="D122" s="195">
        <v>1</v>
      </c>
      <c r="E122" s="264">
        <v>8233000</v>
      </c>
      <c r="F122" s="195">
        <v>14052084</v>
      </c>
      <c r="G122" s="188"/>
      <c r="H122" s="185"/>
      <c r="I122" s="185"/>
      <c r="J122" s="185"/>
      <c r="K122" s="185"/>
      <c r="L122" s="188"/>
      <c r="M122" s="188"/>
      <c r="N122" s="188"/>
      <c r="O122" s="188"/>
      <c r="P122" s="188"/>
      <c r="Q122" s="188"/>
      <c r="R122" s="232"/>
    </row>
    <row r="123" spans="1:18" ht="12.75">
      <c r="A123" s="416" t="s">
        <v>223</v>
      </c>
      <c r="B123" s="417"/>
      <c r="C123" s="263" t="s">
        <v>318</v>
      </c>
      <c r="D123" s="195">
        <v>1</v>
      </c>
      <c r="E123" s="264">
        <v>8233000</v>
      </c>
      <c r="F123" s="195">
        <v>28104169</v>
      </c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232"/>
    </row>
    <row r="124" spans="1:18" ht="12.75">
      <c r="A124" s="416" t="s">
        <v>319</v>
      </c>
      <c r="B124" s="417"/>
      <c r="C124" s="263"/>
      <c r="D124" s="195"/>
      <c r="E124" s="264"/>
      <c r="F124" s="195">
        <v>983218</v>
      </c>
      <c r="G124" s="188"/>
      <c r="H124" s="239"/>
      <c r="I124" s="188"/>
      <c r="J124" s="188"/>
      <c r="K124" s="188"/>
      <c r="L124" s="188"/>
      <c r="M124" s="188"/>
      <c r="N124" s="188"/>
      <c r="O124" s="188"/>
      <c r="P124" s="188"/>
      <c r="Q124" s="188"/>
      <c r="R124" s="232"/>
    </row>
    <row r="125" spans="1:18" ht="12.75">
      <c r="A125" s="418" t="s">
        <v>278</v>
      </c>
      <c r="B125" s="417"/>
      <c r="C125" s="263" t="s">
        <v>279</v>
      </c>
      <c r="D125" s="195">
        <v>1</v>
      </c>
      <c r="E125" s="265">
        <f>+D22*0.19</f>
        <v>781280</v>
      </c>
      <c r="F125" s="195">
        <v>13608180</v>
      </c>
      <c r="G125" s="188"/>
      <c r="H125" s="188"/>
      <c r="I125" s="188"/>
      <c r="J125" s="188"/>
      <c r="L125" s="188"/>
      <c r="M125" s="188"/>
      <c r="N125" s="188"/>
      <c r="O125" s="188"/>
      <c r="P125" s="188"/>
      <c r="Q125" s="188"/>
      <c r="R125" s="232"/>
    </row>
    <row r="126" spans="1:18" ht="12.75">
      <c r="A126" s="418" t="s">
        <v>280</v>
      </c>
      <c r="B126" s="417"/>
      <c r="C126" s="263" t="s">
        <v>279</v>
      </c>
      <c r="D126" s="195">
        <v>1</v>
      </c>
      <c r="E126" s="266">
        <v>1234810</v>
      </c>
      <c r="F126" s="195">
        <v>3000000</v>
      </c>
      <c r="G126" s="188"/>
      <c r="H126" s="239"/>
      <c r="I126" s="188"/>
      <c r="J126" s="188"/>
      <c r="K126" s="188"/>
      <c r="L126" s="188"/>
      <c r="M126" s="188"/>
      <c r="N126" s="188"/>
      <c r="O126" s="188"/>
      <c r="P126" s="188"/>
      <c r="Q126" s="188"/>
      <c r="R126" s="232"/>
    </row>
    <row r="127" spans="1:18" ht="12.75">
      <c r="A127" s="418" t="s">
        <v>280</v>
      </c>
      <c r="B127" s="417"/>
      <c r="C127" s="263" t="s">
        <v>279</v>
      </c>
      <c r="D127" s="195">
        <v>1</v>
      </c>
      <c r="E127" s="266"/>
      <c r="F127" s="195">
        <v>4408860</v>
      </c>
      <c r="G127" s="241"/>
      <c r="H127" s="242"/>
      <c r="I127" s="243"/>
      <c r="J127" s="243"/>
      <c r="K127" s="243"/>
      <c r="L127" s="243"/>
      <c r="M127" s="243"/>
      <c r="N127" s="243"/>
      <c r="O127" s="243"/>
      <c r="P127" s="243"/>
      <c r="Q127" s="243"/>
      <c r="R127" s="244"/>
    </row>
    <row r="128" spans="1:18" ht="12.75">
      <c r="A128" s="416" t="s">
        <v>367</v>
      </c>
      <c r="B128" s="464"/>
      <c r="C128" s="263" t="s">
        <v>279</v>
      </c>
      <c r="D128" s="195">
        <v>1</v>
      </c>
      <c r="E128" s="266"/>
      <c r="F128" s="195">
        <v>2479498.48</v>
      </c>
      <c r="G128" s="241"/>
      <c r="H128" s="242"/>
      <c r="I128" s="243"/>
      <c r="J128" s="243"/>
      <c r="K128" s="243"/>
      <c r="L128" s="243"/>
      <c r="M128" s="243"/>
      <c r="N128" s="243"/>
      <c r="O128" s="243"/>
      <c r="P128" s="243"/>
      <c r="Q128" s="243"/>
      <c r="R128" s="244"/>
    </row>
    <row r="129" spans="1:18" ht="12.75">
      <c r="A129" s="416" t="s">
        <v>368</v>
      </c>
      <c r="B129" s="464"/>
      <c r="C129" s="263" t="s">
        <v>369</v>
      </c>
      <c r="D129" s="195">
        <v>11</v>
      </c>
      <c r="E129" s="264">
        <v>3500000</v>
      </c>
      <c r="F129" s="195">
        <v>37669176</v>
      </c>
      <c r="G129" s="241"/>
      <c r="H129" s="242"/>
      <c r="I129" s="243"/>
      <c r="J129" s="243"/>
      <c r="K129" s="243"/>
      <c r="L129" s="243"/>
      <c r="M129" s="243"/>
      <c r="N129" s="243"/>
      <c r="O129" s="243"/>
      <c r="P129" s="243"/>
      <c r="Q129" s="243"/>
      <c r="R129" s="244"/>
    </row>
    <row r="130" spans="1:18" ht="12.75">
      <c r="A130" s="396" t="s">
        <v>373</v>
      </c>
      <c r="B130" s="396"/>
      <c r="C130" s="32"/>
      <c r="D130" s="31"/>
      <c r="E130" s="240"/>
      <c r="F130" s="282">
        <f>5843462+4207462+6391464</f>
        <v>16442388</v>
      </c>
      <c r="G130" s="241"/>
      <c r="H130" s="242"/>
      <c r="I130" s="243"/>
      <c r="J130" s="243"/>
      <c r="K130" s="243"/>
      <c r="L130" s="243"/>
      <c r="M130" s="243"/>
      <c r="N130" s="243"/>
      <c r="O130" s="243"/>
      <c r="P130" s="243"/>
      <c r="Q130" s="243"/>
      <c r="R130" s="244"/>
    </row>
    <row r="131" spans="1:18" ht="18" customHeight="1" thickBot="1">
      <c r="A131" s="397" t="s">
        <v>29</v>
      </c>
      <c r="B131" s="398"/>
      <c r="C131" s="398"/>
      <c r="D131" s="398"/>
      <c r="E131" s="399"/>
      <c r="F131" s="37">
        <f>SUM(F121:F130)</f>
        <v>186667256.48000002</v>
      </c>
      <c r="G131" s="400"/>
      <c r="H131" s="401"/>
      <c r="I131" s="401"/>
      <c r="J131" s="401"/>
      <c r="K131" s="401"/>
      <c r="L131" s="401"/>
      <c r="M131" s="401"/>
      <c r="N131" s="401"/>
      <c r="O131" s="401"/>
      <c r="P131" s="401"/>
      <c r="Q131" s="401"/>
      <c r="R131" s="402"/>
    </row>
    <row r="132" spans="1:18" ht="13.5" thickBot="1">
      <c r="A132" s="233" t="s">
        <v>90</v>
      </c>
      <c r="B132" s="234"/>
      <c r="C132" s="38"/>
      <c r="D132" s="39"/>
      <c r="E132" s="235"/>
      <c r="F132" s="39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6"/>
    </row>
    <row r="133" spans="1:18" ht="12.75">
      <c r="A133" s="403" t="s">
        <v>15</v>
      </c>
      <c r="B133" s="404"/>
      <c r="C133" s="407" t="s">
        <v>35</v>
      </c>
      <c r="D133" s="408" t="s">
        <v>17</v>
      </c>
      <c r="E133" s="410" t="s">
        <v>33</v>
      </c>
      <c r="F133" s="411" t="s">
        <v>20</v>
      </c>
      <c r="G133" s="413" t="s">
        <v>21</v>
      </c>
      <c r="H133" s="414"/>
      <c r="I133" s="414"/>
      <c r="J133" s="414"/>
      <c r="K133" s="414"/>
      <c r="L133" s="414"/>
      <c r="M133" s="414"/>
      <c r="N133" s="414"/>
      <c r="O133" s="414"/>
      <c r="P133" s="414"/>
      <c r="Q133" s="414"/>
      <c r="R133" s="415"/>
    </row>
    <row r="134" spans="1:18" ht="12.75">
      <c r="A134" s="405"/>
      <c r="B134" s="406"/>
      <c r="C134" s="407"/>
      <c r="D134" s="409"/>
      <c r="E134" s="409"/>
      <c r="F134" s="412"/>
      <c r="G134" s="180" t="s">
        <v>22</v>
      </c>
      <c r="H134" s="180" t="s">
        <v>59</v>
      </c>
      <c r="I134" s="180" t="s">
        <v>23</v>
      </c>
      <c r="J134" s="180" t="s">
        <v>24</v>
      </c>
      <c r="K134" s="180" t="s">
        <v>25</v>
      </c>
      <c r="L134" s="180" t="s">
        <v>26</v>
      </c>
      <c r="M134" s="180" t="s">
        <v>27</v>
      </c>
      <c r="N134" s="180" t="s">
        <v>28</v>
      </c>
      <c r="O134" s="180" t="s">
        <v>55</v>
      </c>
      <c r="P134" s="180" t="s">
        <v>56</v>
      </c>
      <c r="Q134" s="180" t="s">
        <v>57</v>
      </c>
      <c r="R134" s="180" t="s">
        <v>58</v>
      </c>
    </row>
    <row r="135" spans="1:18" ht="12.75">
      <c r="A135" s="388" t="s">
        <v>99</v>
      </c>
      <c r="B135" s="389"/>
      <c r="C135" s="32"/>
      <c r="D135" s="31"/>
      <c r="E135" s="172"/>
      <c r="F135" s="162">
        <v>785451759</v>
      </c>
      <c r="G135" s="188"/>
      <c r="H135" s="188"/>
      <c r="I135" s="188"/>
      <c r="J135" s="188"/>
      <c r="K135" s="188"/>
      <c r="L135" s="188"/>
      <c r="M135" s="188"/>
      <c r="N135" s="188"/>
      <c r="O135" s="188"/>
      <c r="P135" s="188"/>
      <c r="Q135" s="188"/>
      <c r="R135" s="188"/>
    </row>
    <row r="136" spans="1:18" ht="12.75">
      <c r="A136" s="390" t="s">
        <v>92</v>
      </c>
      <c r="B136" s="389"/>
      <c r="C136" s="32"/>
      <c r="D136" s="31"/>
      <c r="E136" s="172"/>
      <c r="F136" s="31">
        <v>49930933</v>
      </c>
      <c r="G136" s="188"/>
      <c r="H136" s="188"/>
      <c r="I136" s="188"/>
      <c r="J136" s="188"/>
      <c r="K136" s="188"/>
      <c r="L136" s="188"/>
      <c r="M136" s="188"/>
      <c r="N136" s="188"/>
      <c r="O136" s="188"/>
      <c r="P136" s="188"/>
      <c r="Q136" s="188"/>
      <c r="R136" s="188"/>
    </row>
    <row r="137" spans="1:18" ht="12.75">
      <c r="A137" s="388" t="s">
        <v>224</v>
      </c>
      <c r="B137" s="389"/>
      <c r="C137" s="32"/>
      <c r="D137" s="31"/>
      <c r="E137" s="172"/>
      <c r="F137" s="31">
        <v>18000000</v>
      </c>
      <c r="G137" s="188"/>
      <c r="H137" s="188"/>
      <c r="I137" s="188"/>
      <c r="J137" s="188"/>
      <c r="K137" s="188"/>
      <c r="L137" s="188"/>
      <c r="M137" s="188"/>
      <c r="N137" s="188"/>
      <c r="O137" s="188"/>
      <c r="P137" s="188"/>
      <c r="Q137" s="188"/>
      <c r="R137" s="188"/>
    </row>
    <row r="138" spans="1:18" ht="12.75">
      <c r="A138" s="388" t="s">
        <v>100</v>
      </c>
      <c r="B138" s="389"/>
      <c r="C138" s="32"/>
      <c r="D138" s="31"/>
      <c r="E138" s="172"/>
      <c r="F138" s="162">
        <v>43935096</v>
      </c>
      <c r="G138" s="188"/>
      <c r="H138" s="188"/>
      <c r="I138" s="188"/>
      <c r="J138" s="188"/>
      <c r="K138" s="188"/>
      <c r="L138" s="188"/>
      <c r="M138" s="188"/>
      <c r="N138" s="188"/>
      <c r="O138" s="188"/>
      <c r="P138" s="188"/>
      <c r="Q138" s="188"/>
      <c r="R138" s="188"/>
    </row>
    <row r="139" spans="1:18" ht="12.75">
      <c r="A139" s="391"/>
      <c r="B139" s="392"/>
      <c r="C139" s="32"/>
      <c r="D139" s="31"/>
      <c r="E139" s="172"/>
      <c r="F139" s="31"/>
      <c r="G139" s="188"/>
      <c r="H139" s="188"/>
      <c r="I139" s="188"/>
      <c r="J139" s="188"/>
      <c r="K139" s="188"/>
      <c r="L139" s="188"/>
      <c r="M139" s="188"/>
      <c r="N139" s="188"/>
      <c r="O139" s="188"/>
      <c r="P139" s="188"/>
      <c r="Q139" s="188"/>
      <c r="R139" s="188"/>
    </row>
    <row r="140" spans="1:18" ht="12.75">
      <c r="A140" s="393" t="s">
        <v>29</v>
      </c>
      <c r="B140" s="394"/>
      <c r="C140" s="394"/>
      <c r="D140" s="394"/>
      <c r="E140" s="395"/>
      <c r="F140" s="37">
        <f>SUM(F135:F139)</f>
        <v>897317788</v>
      </c>
      <c r="G140" s="381"/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3"/>
    </row>
    <row r="141" spans="1:18" ht="12.75">
      <c r="A141" s="384" t="s">
        <v>91</v>
      </c>
      <c r="B141" s="384"/>
      <c r="C141" s="384"/>
      <c r="D141" s="384"/>
      <c r="E141" s="384"/>
      <c r="F141" s="31">
        <f>F76+F84+F93+F101+F109+F117+F131</f>
        <v>1016955477.6800001</v>
      </c>
      <c r="G141" s="385"/>
      <c r="H141" s="386"/>
      <c r="I141" s="386"/>
      <c r="J141" s="386"/>
      <c r="K141" s="386"/>
      <c r="L141" s="386"/>
      <c r="M141" s="386"/>
      <c r="N141" s="386"/>
      <c r="O141" s="386"/>
      <c r="P141" s="386"/>
      <c r="Q141" s="386"/>
      <c r="R141" s="387"/>
    </row>
    <row r="142" spans="1:18" ht="12.75">
      <c r="A142" s="191"/>
      <c r="B142" s="191"/>
      <c r="C142" s="41"/>
      <c r="D142" s="42"/>
      <c r="E142" s="184"/>
      <c r="F142" s="42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</row>
    <row r="143" ht="12.75">
      <c r="H143" s="246"/>
    </row>
    <row r="144" spans="6:9" ht="12.75">
      <c r="F144" s="258"/>
      <c r="G144" s="259"/>
      <c r="H144" s="260"/>
      <c r="I144" s="259"/>
    </row>
    <row r="145" spans="6:9" ht="12.75">
      <c r="F145" s="261"/>
      <c r="G145" s="259"/>
      <c r="H145" s="259"/>
      <c r="I145" s="262">
        <f>E124*9</f>
        <v>0</v>
      </c>
    </row>
    <row r="146" spans="6:9" ht="12.75">
      <c r="F146" s="261"/>
      <c r="G146" s="259"/>
      <c r="H146" s="259"/>
      <c r="I146" s="259"/>
    </row>
  </sheetData>
  <sheetProtection/>
  <mergeCells count="121">
    <mergeCell ref="G140:R140"/>
    <mergeCell ref="A141:E141"/>
    <mergeCell ref="G141:R141"/>
    <mergeCell ref="A135:B135"/>
    <mergeCell ref="A136:B136"/>
    <mergeCell ref="A137:B137"/>
    <mergeCell ref="A138:B138"/>
    <mergeCell ref="A139:B139"/>
    <mergeCell ref="A140:E140"/>
    <mergeCell ref="A133:B134"/>
    <mergeCell ref="C133:C134"/>
    <mergeCell ref="D133:D134"/>
    <mergeCell ref="E133:E134"/>
    <mergeCell ref="F133:F134"/>
    <mergeCell ref="G133:R133"/>
    <mergeCell ref="A127:B127"/>
    <mergeCell ref="A128:B128"/>
    <mergeCell ref="A129:B129"/>
    <mergeCell ref="A130:B130"/>
    <mergeCell ref="A131:E131"/>
    <mergeCell ref="G131:R131"/>
    <mergeCell ref="A121:B121"/>
    <mergeCell ref="A122:B122"/>
    <mergeCell ref="A123:B123"/>
    <mergeCell ref="A124:B124"/>
    <mergeCell ref="A125:B125"/>
    <mergeCell ref="A126:B126"/>
    <mergeCell ref="A119:B120"/>
    <mergeCell ref="C119:C120"/>
    <mergeCell ref="D119:D120"/>
    <mergeCell ref="E119:E120"/>
    <mergeCell ref="F119:F120"/>
    <mergeCell ref="G119:R119"/>
    <mergeCell ref="A113:D113"/>
    <mergeCell ref="A114:D114"/>
    <mergeCell ref="A115:D115"/>
    <mergeCell ref="A116:D116"/>
    <mergeCell ref="A117:E117"/>
    <mergeCell ref="G117:R117"/>
    <mergeCell ref="F103:F104"/>
    <mergeCell ref="G103:R103"/>
    <mergeCell ref="A109:E109"/>
    <mergeCell ref="G109:R109"/>
    <mergeCell ref="A111:D112"/>
    <mergeCell ref="E111:E112"/>
    <mergeCell ref="F111:F112"/>
    <mergeCell ref="G111:R111"/>
    <mergeCell ref="A97:B97"/>
    <mergeCell ref="A98:B98"/>
    <mergeCell ref="A99:B99"/>
    <mergeCell ref="A101:E101"/>
    <mergeCell ref="G101:R101"/>
    <mergeCell ref="A103:A104"/>
    <mergeCell ref="B103:B104"/>
    <mergeCell ref="C103:C104"/>
    <mergeCell ref="D103:D104"/>
    <mergeCell ref="E103:E104"/>
    <mergeCell ref="A95:B96"/>
    <mergeCell ref="C95:C96"/>
    <mergeCell ref="D95:D96"/>
    <mergeCell ref="E95:E96"/>
    <mergeCell ref="F95:F96"/>
    <mergeCell ref="G95:R95"/>
    <mergeCell ref="A89:B89"/>
    <mergeCell ref="A90:B90"/>
    <mergeCell ref="A91:B91"/>
    <mergeCell ref="A92:B92"/>
    <mergeCell ref="A93:E93"/>
    <mergeCell ref="G93:R93"/>
    <mergeCell ref="A87:B88"/>
    <mergeCell ref="C87:C88"/>
    <mergeCell ref="D87:D88"/>
    <mergeCell ref="E87:E88"/>
    <mergeCell ref="F87:F88"/>
    <mergeCell ref="G87:R87"/>
    <mergeCell ref="A80:B80"/>
    <mergeCell ref="A81:B81"/>
    <mergeCell ref="A82:B82"/>
    <mergeCell ref="A84:E84"/>
    <mergeCell ref="A85:F85"/>
    <mergeCell ref="G85:M85"/>
    <mergeCell ref="G19:R19"/>
    <mergeCell ref="A76:E76"/>
    <mergeCell ref="G76:R76"/>
    <mergeCell ref="A77:F77"/>
    <mergeCell ref="A78:B79"/>
    <mergeCell ref="C78:C79"/>
    <mergeCell ref="D78:D79"/>
    <mergeCell ref="E78:E79"/>
    <mergeCell ref="F78:F79"/>
    <mergeCell ref="G78:R78"/>
    <mergeCell ref="A18:F18"/>
    <mergeCell ref="A19:A20"/>
    <mergeCell ref="B19:B20"/>
    <mergeCell ref="C19:C20"/>
    <mergeCell ref="D19:D20"/>
    <mergeCell ref="E19:E20"/>
    <mergeCell ref="F19:F20"/>
    <mergeCell ref="A12:B12"/>
    <mergeCell ref="A13:B13"/>
    <mergeCell ref="A14:B14"/>
    <mergeCell ref="A15:B15"/>
    <mergeCell ref="A16:B16"/>
    <mergeCell ref="A17:E17"/>
    <mergeCell ref="A5:R6"/>
    <mergeCell ref="A7:R8"/>
    <mergeCell ref="A9:F9"/>
    <mergeCell ref="A10:B11"/>
    <mergeCell ref="C10:C11"/>
    <mergeCell ref="D10:D11"/>
    <mergeCell ref="E10:E11"/>
    <mergeCell ref="F10:F11"/>
    <mergeCell ref="A1:A4"/>
    <mergeCell ref="B1:J2"/>
    <mergeCell ref="K1:R1"/>
    <mergeCell ref="K2:R2"/>
    <mergeCell ref="B3:J4"/>
    <mergeCell ref="K3:N3"/>
    <mergeCell ref="O3:R3"/>
    <mergeCell ref="K4:N4"/>
    <mergeCell ref="O4:R4"/>
  </mergeCells>
  <printOptions horizontalCentered="1" verticalCentered="1"/>
  <pageMargins left="0" right="0" top="0" bottom="0" header="0" footer="0"/>
  <pageSetup horizontalDpi="600" verticalDpi="600" orientation="portrait" scale="67" r:id="rId4"/>
  <rowBreaks count="1" manualBreakCount="1">
    <brk id="93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zoomScale="90" zoomScaleNormal="90" zoomScalePageLayoutView="0" workbookViewId="0" topLeftCell="C46">
      <selection activeCell="K9" sqref="K9"/>
    </sheetView>
  </sheetViews>
  <sheetFormatPr defaultColWidth="11.421875" defaultRowHeight="12.75"/>
  <cols>
    <col min="1" max="1" width="23.140625" style="9" customWidth="1"/>
    <col min="2" max="2" width="51.421875" style="139" customWidth="1"/>
    <col min="3" max="3" width="16.28125" style="9" customWidth="1"/>
    <col min="4" max="4" width="10.7109375" style="9" customWidth="1"/>
    <col min="5" max="5" width="15.140625" style="13" customWidth="1"/>
    <col min="6" max="6" width="17.00390625" style="14" customWidth="1"/>
    <col min="7" max="16384" width="11.421875" style="9" customWidth="1"/>
  </cols>
  <sheetData>
    <row r="1" spans="1:6" ht="26.25" customHeight="1">
      <c r="A1" s="490"/>
      <c r="B1" s="493" t="s">
        <v>49</v>
      </c>
      <c r="C1" s="493"/>
      <c r="D1" s="493"/>
      <c r="E1" s="494" t="s">
        <v>51</v>
      </c>
      <c r="F1" s="494"/>
    </row>
    <row r="2" spans="1:6" ht="26.25" customHeight="1">
      <c r="A2" s="491"/>
      <c r="B2" s="493"/>
      <c r="C2" s="493"/>
      <c r="D2" s="493"/>
      <c r="E2" s="495" t="s">
        <v>52</v>
      </c>
      <c r="F2" s="495"/>
    </row>
    <row r="3" spans="1:12" s="1" customFormat="1" ht="26.25" customHeight="1">
      <c r="A3" s="491"/>
      <c r="B3" s="496" t="s">
        <v>50</v>
      </c>
      <c r="C3" s="496"/>
      <c r="D3" s="496"/>
      <c r="E3" s="6" t="s">
        <v>53</v>
      </c>
      <c r="F3" s="6" t="s">
        <v>68</v>
      </c>
      <c r="G3" s="5"/>
      <c r="H3" s="5"/>
      <c r="I3" s="5"/>
      <c r="J3" s="5"/>
      <c r="K3" s="5"/>
      <c r="L3" s="5"/>
    </row>
    <row r="4" spans="1:12" s="1" customFormat="1" ht="26.25" customHeight="1">
      <c r="A4" s="492"/>
      <c r="B4" s="496"/>
      <c r="C4" s="496"/>
      <c r="D4" s="496"/>
      <c r="E4" s="6" t="s">
        <v>231</v>
      </c>
      <c r="F4" s="21">
        <f>+'[1]POA H.B.'!O4</f>
        <v>42296</v>
      </c>
      <c r="G4" s="5"/>
      <c r="H4" s="5"/>
      <c r="I4" s="5"/>
      <c r="J4" s="5"/>
      <c r="K4" s="5"/>
      <c r="L4" s="5"/>
    </row>
    <row r="5" spans="1:12" s="1" customFormat="1" ht="21" customHeight="1">
      <c r="A5" s="497" t="s">
        <v>54</v>
      </c>
      <c r="B5" s="497"/>
      <c r="C5" s="497"/>
      <c r="D5" s="497"/>
      <c r="E5" s="497"/>
      <c r="F5" s="497"/>
      <c r="G5" s="5"/>
      <c r="H5" s="5"/>
      <c r="I5" s="5"/>
      <c r="J5" s="5"/>
      <c r="K5" s="5"/>
      <c r="L5" s="5"/>
    </row>
    <row r="6" spans="1:6" ht="28.5" customHeight="1">
      <c r="A6" s="486" t="s">
        <v>337</v>
      </c>
      <c r="B6" s="487"/>
      <c r="C6" s="487"/>
      <c r="D6" s="487"/>
      <c r="E6" s="487"/>
      <c r="F6" s="488"/>
    </row>
    <row r="7" spans="1:6" ht="55.5" customHeight="1">
      <c r="A7" s="15" t="s">
        <v>71</v>
      </c>
      <c r="B7" s="134" t="s">
        <v>70</v>
      </c>
      <c r="C7" s="16" t="s">
        <v>35</v>
      </c>
      <c r="D7" s="17" t="s">
        <v>48</v>
      </c>
      <c r="E7" s="18" t="s">
        <v>338</v>
      </c>
      <c r="F7" s="17" t="s">
        <v>72</v>
      </c>
    </row>
    <row r="8" spans="1:6" s="139" customFormat="1" ht="24">
      <c r="A8" s="135" t="s">
        <v>232</v>
      </c>
      <c r="B8" s="136" t="s">
        <v>233</v>
      </c>
      <c r="C8" s="137" t="s">
        <v>175</v>
      </c>
      <c r="D8" s="103" t="s">
        <v>333</v>
      </c>
      <c r="E8" s="138">
        <v>8000</v>
      </c>
      <c r="F8" s="98">
        <f aca="true" t="shared" si="0" ref="F8:F67">D8*E8</f>
        <v>800000</v>
      </c>
    </row>
    <row r="9" spans="1:6" s="139" customFormat="1" ht="12.75">
      <c r="A9" s="140">
        <v>110010086</v>
      </c>
      <c r="B9" s="136" t="s">
        <v>234</v>
      </c>
      <c r="C9" s="141" t="s">
        <v>175</v>
      </c>
      <c r="D9" s="103" t="s">
        <v>212</v>
      </c>
      <c r="E9" s="138">
        <v>10759</v>
      </c>
      <c r="F9" s="98">
        <f t="shared" si="0"/>
        <v>10759</v>
      </c>
    </row>
    <row r="10" spans="1:6" s="139" customFormat="1" ht="24">
      <c r="A10" s="140">
        <v>110010005</v>
      </c>
      <c r="B10" s="136" t="s">
        <v>235</v>
      </c>
      <c r="C10" s="141" t="s">
        <v>175</v>
      </c>
      <c r="D10" s="103" t="s">
        <v>191</v>
      </c>
      <c r="E10" s="138">
        <v>2500</v>
      </c>
      <c r="F10" s="98">
        <f t="shared" si="0"/>
        <v>175000</v>
      </c>
    </row>
    <row r="11" spans="1:6" s="139" customFormat="1" ht="12.75">
      <c r="A11" s="140">
        <v>110010021</v>
      </c>
      <c r="B11" s="136" t="s">
        <v>174</v>
      </c>
      <c r="C11" s="141" t="s">
        <v>175</v>
      </c>
      <c r="D11" s="103" t="s">
        <v>179</v>
      </c>
      <c r="E11" s="138">
        <v>922</v>
      </c>
      <c r="F11" s="98">
        <f t="shared" si="0"/>
        <v>46100</v>
      </c>
    </row>
    <row r="12" spans="1:6" s="139" customFormat="1" ht="24">
      <c r="A12" s="140">
        <v>110010002</v>
      </c>
      <c r="B12" s="136" t="s">
        <v>236</v>
      </c>
      <c r="C12" s="141" t="s">
        <v>175</v>
      </c>
      <c r="D12" s="103" t="s">
        <v>179</v>
      </c>
      <c r="E12" s="138">
        <v>485</v>
      </c>
      <c r="F12" s="98">
        <f t="shared" si="0"/>
        <v>24250</v>
      </c>
    </row>
    <row r="13" spans="1:6" s="143" customFormat="1" ht="24">
      <c r="A13" s="142">
        <v>110010117</v>
      </c>
      <c r="B13" s="136" t="s">
        <v>237</v>
      </c>
      <c r="C13" s="141" t="s">
        <v>175</v>
      </c>
      <c r="D13" s="99" t="s">
        <v>334</v>
      </c>
      <c r="E13" s="138">
        <v>5835</v>
      </c>
      <c r="F13" s="98">
        <f t="shared" si="0"/>
        <v>1167000</v>
      </c>
    </row>
    <row r="14" spans="1:6" s="139" customFormat="1" ht="36">
      <c r="A14" s="140">
        <v>110010133</v>
      </c>
      <c r="B14" s="136" t="s">
        <v>194</v>
      </c>
      <c r="C14" s="141" t="s">
        <v>175</v>
      </c>
      <c r="D14" s="99" t="s">
        <v>184</v>
      </c>
      <c r="E14" s="138">
        <v>1433</v>
      </c>
      <c r="F14" s="98">
        <f t="shared" si="0"/>
        <v>214950</v>
      </c>
    </row>
    <row r="15" spans="1:6" s="139" customFormat="1" ht="36">
      <c r="A15" s="140">
        <v>110010134</v>
      </c>
      <c r="B15" s="136" t="s">
        <v>195</v>
      </c>
      <c r="C15" s="141" t="s">
        <v>175</v>
      </c>
      <c r="D15" s="99" t="s">
        <v>335</v>
      </c>
      <c r="E15" s="138">
        <v>1524</v>
      </c>
      <c r="F15" s="98">
        <f t="shared" si="0"/>
        <v>30480</v>
      </c>
    </row>
    <row r="16" spans="1:6" s="139" customFormat="1" ht="36">
      <c r="A16" s="140">
        <v>110010137</v>
      </c>
      <c r="B16" s="136" t="s">
        <v>196</v>
      </c>
      <c r="C16" s="141" t="s">
        <v>175</v>
      </c>
      <c r="D16" s="99" t="s">
        <v>184</v>
      </c>
      <c r="E16" s="138">
        <v>1524</v>
      </c>
      <c r="F16" s="98">
        <f t="shared" si="0"/>
        <v>228600</v>
      </c>
    </row>
    <row r="17" spans="1:6" s="139" customFormat="1" ht="36">
      <c r="A17" s="142">
        <v>110020027</v>
      </c>
      <c r="B17" s="136" t="s">
        <v>197</v>
      </c>
      <c r="C17" s="141" t="s">
        <v>175</v>
      </c>
      <c r="D17" s="99" t="s">
        <v>179</v>
      </c>
      <c r="E17" s="138">
        <v>1355</v>
      </c>
      <c r="F17" s="98">
        <f t="shared" si="0"/>
        <v>67750</v>
      </c>
    </row>
    <row r="18" spans="1:6" s="139" customFormat="1" ht="36">
      <c r="A18" s="144">
        <v>110010132</v>
      </c>
      <c r="B18" s="136" t="s">
        <v>198</v>
      </c>
      <c r="C18" s="141" t="s">
        <v>175</v>
      </c>
      <c r="D18" s="99" t="s">
        <v>334</v>
      </c>
      <c r="E18" s="138">
        <v>1524</v>
      </c>
      <c r="F18" s="98">
        <f t="shared" si="0"/>
        <v>304800</v>
      </c>
    </row>
    <row r="19" spans="1:6" s="139" customFormat="1" ht="36">
      <c r="A19" s="144">
        <v>110010135</v>
      </c>
      <c r="B19" s="136" t="s">
        <v>199</v>
      </c>
      <c r="C19" s="141" t="s">
        <v>175</v>
      </c>
      <c r="D19" s="99" t="s">
        <v>179</v>
      </c>
      <c r="E19" s="138">
        <v>1524</v>
      </c>
      <c r="F19" s="98">
        <f t="shared" si="0"/>
        <v>76200</v>
      </c>
    </row>
    <row r="20" spans="1:6" s="139" customFormat="1" ht="36">
      <c r="A20" s="144">
        <v>110010167</v>
      </c>
      <c r="B20" s="136" t="s">
        <v>200</v>
      </c>
      <c r="C20" s="141" t="s">
        <v>175</v>
      </c>
      <c r="D20" s="145">
        <v>25</v>
      </c>
      <c r="E20" s="138">
        <v>2921</v>
      </c>
      <c r="F20" s="98">
        <f aca="true" t="shared" si="1" ref="F20:F25">D21*E20</f>
        <v>87630</v>
      </c>
    </row>
    <row r="21" spans="1:6" s="139" customFormat="1" ht="60">
      <c r="A21" s="144">
        <v>110010189</v>
      </c>
      <c r="B21" s="136" t="s">
        <v>201</v>
      </c>
      <c r="C21" s="141" t="s">
        <v>175</v>
      </c>
      <c r="D21" s="99" t="s">
        <v>207</v>
      </c>
      <c r="E21" s="138">
        <v>3048</v>
      </c>
      <c r="F21" s="98">
        <f t="shared" si="1"/>
        <v>152400</v>
      </c>
    </row>
    <row r="22" spans="1:6" s="139" customFormat="1" ht="60">
      <c r="A22" s="146">
        <v>110010187</v>
      </c>
      <c r="B22" s="136" t="s">
        <v>202</v>
      </c>
      <c r="C22" s="141" t="s">
        <v>175</v>
      </c>
      <c r="D22" s="99" t="s">
        <v>179</v>
      </c>
      <c r="E22" s="138">
        <v>3048</v>
      </c>
      <c r="F22" s="98">
        <f t="shared" si="1"/>
        <v>30480</v>
      </c>
    </row>
    <row r="23" spans="1:6" s="139" customFormat="1" ht="60">
      <c r="A23" s="146">
        <v>110010188</v>
      </c>
      <c r="B23" s="136" t="s">
        <v>203</v>
      </c>
      <c r="C23" s="141" t="s">
        <v>175</v>
      </c>
      <c r="D23" s="99" t="s">
        <v>176</v>
      </c>
      <c r="E23" s="138">
        <v>4230</v>
      </c>
      <c r="F23" s="98">
        <f t="shared" si="1"/>
        <v>63450</v>
      </c>
    </row>
    <row r="24" spans="1:6" s="139" customFormat="1" ht="60">
      <c r="A24" s="146">
        <v>110010186</v>
      </c>
      <c r="B24" s="136" t="s">
        <v>204</v>
      </c>
      <c r="C24" s="141" t="s">
        <v>175</v>
      </c>
      <c r="D24" s="99" t="s">
        <v>266</v>
      </c>
      <c r="E24" s="138">
        <v>3048</v>
      </c>
      <c r="F24" s="98">
        <f t="shared" si="1"/>
        <v>30480</v>
      </c>
    </row>
    <row r="25" spans="1:6" s="139" customFormat="1" ht="60">
      <c r="A25" s="144">
        <v>110010157</v>
      </c>
      <c r="B25" s="136" t="s">
        <v>205</v>
      </c>
      <c r="C25" s="141" t="s">
        <v>175</v>
      </c>
      <c r="D25" s="99" t="s">
        <v>176</v>
      </c>
      <c r="E25" s="138">
        <v>3048</v>
      </c>
      <c r="F25" s="98">
        <f t="shared" si="1"/>
        <v>60960</v>
      </c>
    </row>
    <row r="26" spans="1:6" s="139" customFormat="1" ht="60">
      <c r="A26" s="146">
        <v>110010158</v>
      </c>
      <c r="B26" s="136" t="s">
        <v>206</v>
      </c>
      <c r="C26" s="141" t="s">
        <v>175</v>
      </c>
      <c r="D26" s="99" t="s">
        <v>335</v>
      </c>
      <c r="E26" s="138">
        <v>3048</v>
      </c>
      <c r="F26" s="98">
        <f t="shared" si="0"/>
        <v>60960</v>
      </c>
    </row>
    <row r="27" spans="1:6" s="139" customFormat="1" ht="36">
      <c r="A27" s="144">
        <v>110020160</v>
      </c>
      <c r="B27" s="136" t="s">
        <v>238</v>
      </c>
      <c r="C27" s="141" t="s">
        <v>175</v>
      </c>
      <c r="D27" s="99" t="s">
        <v>212</v>
      </c>
      <c r="E27" s="138">
        <v>85880</v>
      </c>
      <c r="F27" s="98">
        <f t="shared" si="0"/>
        <v>85880</v>
      </c>
    </row>
    <row r="28" spans="1:6" s="139" customFormat="1" ht="12.75">
      <c r="A28" s="140">
        <v>110010095</v>
      </c>
      <c r="B28" s="136" t="s">
        <v>239</v>
      </c>
      <c r="C28" s="141" t="s">
        <v>175</v>
      </c>
      <c r="D28" s="106">
        <v>1</v>
      </c>
      <c r="E28" s="138">
        <v>1025</v>
      </c>
      <c r="F28" s="98">
        <f t="shared" si="0"/>
        <v>1025</v>
      </c>
    </row>
    <row r="29" spans="1:6" s="139" customFormat="1" ht="24">
      <c r="A29" s="140">
        <v>110010011</v>
      </c>
      <c r="B29" s="136" t="s">
        <v>240</v>
      </c>
      <c r="C29" s="141" t="s">
        <v>175</v>
      </c>
      <c r="D29" s="106">
        <v>1</v>
      </c>
      <c r="E29" s="138">
        <v>4886</v>
      </c>
      <c r="F29" s="98">
        <f t="shared" si="0"/>
        <v>4886</v>
      </c>
    </row>
    <row r="30" spans="1:6" s="139" customFormat="1" ht="24">
      <c r="A30" s="140">
        <v>110010012</v>
      </c>
      <c r="B30" s="136" t="s">
        <v>241</v>
      </c>
      <c r="C30" s="141" t="s">
        <v>175</v>
      </c>
      <c r="D30" s="106">
        <v>1</v>
      </c>
      <c r="E30" s="138">
        <v>19904</v>
      </c>
      <c r="F30" s="98">
        <f t="shared" si="0"/>
        <v>19904</v>
      </c>
    </row>
    <row r="31" spans="1:6" s="139" customFormat="1" ht="12.75">
      <c r="A31" s="147">
        <v>110010125</v>
      </c>
      <c r="B31" s="136" t="s">
        <v>242</v>
      </c>
      <c r="C31" s="141" t="s">
        <v>243</v>
      </c>
      <c r="D31" s="106">
        <v>1</v>
      </c>
      <c r="E31" s="138">
        <v>59576</v>
      </c>
      <c r="F31" s="98">
        <f t="shared" si="0"/>
        <v>59576</v>
      </c>
    </row>
    <row r="32" spans="1:6" s="139" customFormat="1" ht="24">
      <c r="A32" s="148">
        <v>110010017</v>
      </c>
      <c r="B32" s="136" t="s">
        <v>244</v>
      </c>
      <c r="C32" s="141" t="s">
        <v>175</v>
      </c>
      <c r="D32" s="106">
        <v>30</v>
      </c>
      <c r="E32" s="138">
        <v>4615</v>
      </c>
      <c r="F32" s="98">
        <f t="shared" si="0"/>
        <v>138450</v>
      </c>
    </row>
    <row r="33" spans="1:6" s="139" customFormat="1" ht="12.75">
      <c r="A33" s="147">
        <v>110010182</v>
      </c>
      <c r="B33" s="136" t="s">
        <v>245</v>
      </c>
      <c r="C33" s="141" t="s">
        <v>175</v>
      </c>
      <c r="D33" s="106">
        <v>15</v>
      </c>
      <c r="E33" s="138">
        <v>10192</v>
      </c>
      <c r="F33" s="98">
        <f t="shared" si="0"/>
        <v>152880</v>
      </c>
    </row>
    <row r="34" spans="1:6" s="139" customFormat="1" ht="12.75">
      <c r="A34" s="149">
        <v>108010012</v>
      </c>
      <c r="B34" s="150" t="s">
        <v>246</v>
      </c>
      <c r="C34" s="141" t="s">
        <v>175</v>
      </c>
      <c r="D34" s="106">
        <v>1</v>
      </c>
      <c r="E34" s="138">
        <v>35579</v>
      </c>
      <c r="F34" s="98">
        <f t="shared" si="0"/>
        <v>35579</v>
      </c>
    </row>
    <row r="35" spans="1:6" s="139" customFormat="1" ht="12.75">
      <c r="A35" s="144">
        <v>110030003</v>
      </c>
      <c r="B35" s="136" t="s">
        <v>247</v>
      </c>
      <c r="C35" s="141" t="s">
        <v>175</v>
      </c>
      <c r="D35" s="106">
        <v>15</v>
      </c>
      <c r="E35" s="138">
        <v>1180</v>
      </c>
      <c r="F35" s="98">
        <f t="shared" si="0"/>
        <v>17700</v>
      </c>
    </row>
    <row r="36" spans="1:6" s="139" customFormat="1" ht="12.75">
      <c r="A36" s="146">
        <v>110030004</v>
      </c>
      <c r="B36" s="136" t="s">
        <v>177</v>
      </c>
      <c r="C36" s="141" t="s">
        <v>175</v>
      </c>
      <c r="D36" s="106">
        <v>15</v>
      </c>
      <c r="E36" s="138">
        <v>3007</v>
      </c>
      <c r="F36" s="98">
        <f t="shared" si="0"/>
        <v>45105</v>
      </c>
    </row>
    <row r="37" spans="1:6" s="139" customFormat="1" ht="12.75">
      <c r="A37" s="144">
        <v>110030054</v>
      </c>
      <c r="B37" s="136" t="s">
        <v>178</v>
      </c>
      <c r="C37" s="141" t="s">
        <v>175</v>
      </c>
      <c r="D37" s="106">
        <v>10</v>
      </c>
      <c r="E37" s="138">
        <v>3263</v>
      </c>
      <c r="F37" s="98">
        <f t="shared" si="0"/>
        <v>32630</v>
      </c>
    </row>
    <row r="38" spans="1:6" s="139" customFormat="1" ht="12.75">
      <c r="A38" s="144">
        <v>110010099</v>
      </c>
      <c r="B38" s="136" t="s">
        <v>248</v>
      </c>
      <c r="C38" s="141" t="s">
        <v>175</v>
      </c>
      <c r="D38" s="106">
        <v>1</v>
      </c>
      <c r="E38" s="138">
        <v>60128</v>
      </c>
      <c r="F38" s="98">
        <f t="shared" si="0"/>
        <v>60128</v>
      </c>
    </row>
    <row r="39" spans="1:6" s="139" customFormat="1" ht="12.75">
      <c r="A39" s="140">
        <v>110010098</v>
      </c>
      <c r="B39" s="136" t="s">
        <v>249</v>
      </c>
      <c r="C39" s="141" t="s">
        <v>175</v>
      </c>
      <c r="D39" s="106">
        <v>2</v>
      </c>
      <c r="E39" s="138">
        <v>9217</v>
      </c>
      <c r="F39" s="98">
        <f t="shared" si="0"/>
        <v>18434</v>
      </c>
    </row>
    <row r="40" spans="1:6" s="139" customFormat="1" ht="12.75">
      <c r="A40" s="140">
        <v>110010183</v>
      </c>
      <c r="B40" s="136" t="s">
        <v>250</v>
      </c>
      <c r="C40" s="141" t="s">
        <v>175</v>
      </c>
      <c r="D40" s="106">
        <v>3</v>
      </c>
      <c r="E40" s="138">
        <v>18403</v>
      </c>
      <c r="F40" s="98">
        <f t="shared" si="0"/>
        <v>55209</v>
      </c>
    </row>
    <row r="41" spans="1:6" s="139" customFormat="1" ht="12.75">
      <c r="A41" s="140">
        <v>110010141</v>
      </c>
      <c r="B41" s="136" t="s">
        <v>251</v>
      </c>
      <c r="C41" s="141" t="s">
        <v>175</v>
      </c>
      <c r="D41" s="106">
        <v>15</v>
      </c>
      <c r="E41" s="138">
        <v>507</v>
      </c>
      <c r="F41" s="98">
        <f t="shared" si="0"/>
        <v>7605</v>
      </c>
    </row>
    <row r="42" spans="1:6" s="139" customFormat="1" ht="24">
      <c r="A42" s="140">
        <v>110010033</v>
      </c>
      <c r="B42" s="136" t="s">
        <v>208</v>
      </c>
      <c r="C42" s="141" t="s">
        <v>252</v>
      </c>
      <c r="D42" s="106">
        <v>25</v>
      </c>
      <c r="E42" s="138">
        <v>4483</v>
      </c>
      <c r="F42" s="98">
        <f t="shared" si="0"/>
        <v>112075</v>
      </c>
    </row>
    <row r="43" spans="1:6" s="139" customFormat="1" ht="36">
      <c r="A43" s="146">
        <v>110010192</v>
      </c>
      <c r="B43" s="136" t="s">
        <v>253</v>
      </c>
      <c r="C43" s="141" t="s">
        <v>213</v>
      </c>
      <c r="D43" s="106">
        <v>1</v>
      </c>
      <c r="E43" s="138">
        <v>47253</v>
      </c>
      <c r="F43" s="98">
        <f t="shared" si="0"/>
        <v>47253</v>
      </c>
    </row>
    <row r="44" spans="1:6" s="139" customFormat="1" ht="12.75">
      <c r="A44" s="140">
        <v>110010031</v>
      </c>
      <c r="B44" s="136" t="s">
        <v>190</v>
      </c>
      <c r="C44" s="141" t="s">
        <v>175</v>
      </c>
      <c r="D44" s="106">
        <v>5</v>
      </c>
      <c r="E44" s="138">
        <v>3201</v>
      </c>
      <c r="F44" s="98">
        <f t="shared" si="0"/>
        <v>16005</v>
      </c>
    </row>
    <row r="45" spans="1:6" s="139" customFormat="1" ht="24">
      <c r="A45" s="144">
        <v>110010029</v>
      </c>
      <c r="B45" s="136" t="s">
        <v>189</v>
      </c>
      <c r="C45" s="141" t="s">
        <v>213</v>
      </c>
      <c r="D45" s="106">
        <v>35</v>
      </c>
      <c r="E45" s="138">
        <v>2567</v>
      </c>
      <c r="F45" s="98">
        <f t="shared" si="0"/>
        <v>89845</v>
      </c>
    </row>
    <row r="46" spans="1:6" s="139" customFormat="1" ht="12.75">
      <c r="A46" s="140">
        <v>110010030</v>
      </c>
      <c r="B46" s="136" t="s">
        <v>254</v>
      </c>
      <c r="C46" s="141" t="s">
        <v>213</v>
      </c>
      <c r="D46" s="106">
        <v>3</v>
      </c>
      <c r="E46" s="138">
        <v>2848</v>
      </c>
      <c r="F46" s="98">
        <f t="shared" si="0"/>
        <v>8544</v>
      </c>
    </row>
    <row r="47" spans="1:6" s="139" customFormat="1" ht="12">
      <c r="A47" s="140" t="s">
        <v>263</v>
      </c>
      <c r="B47" s="155" t="s">
        <v>281</v>
      </c>
      <c r="C47" s="137" t="s">
        <v>175</v>
      </c>
      <c r="D47" s="156">
        <v>1</v>
      </c>
      <c r="E47" s="157">
        <v>500000</v>
      </c>
      <c r="F47" s="158">
        <f>E47*D47</f>
        <v>500000</v>
      </c>
    </row>
    <row r="48" spans="1:6" s="139" customFormat="1" ht="24">
      <c r="A48" s="146">
        <v>110010036</v>
      </c>
      <c r="B48" s="136" t="s">
        <v>336</v>
      </c>
      <c r="C48" s="141" t="s">
        <v>175</v>
      </c>
      <c r="D48" s="106">
        <v>60</v>
      </c>
      <c r="E48" s="138">
        <v>928</v>
      </c>
      <c r="F48" s="98">
        <f t="shared" si="0"/>
        <v>55680</v>
      </c>
    </row>
    <row r="49" spans="1:6" s="139" customFormat="1" ht="12.75">
      <c r="A49" s="140">
        <v>110020055</v>
      </c>
      <c r="B49" s="136" t="s">
        <v>255</v>
      </c>
      <c r="C49" s="141" t="s">
        <v>175</v>
      </c>
      <c r="D49" s="106">
        <v>3</v>
      </c>
      <c r="E49" s="138">
        <v>1751</v>
      </c>
      <c r="F49" s="98">
        <f t="shared" si="0"/>
        <v>5253</v>
      </c>
    </row>
    <row r="50" spans="1:6" s="139" customFormat="1" ht="12.75">
      <c r="A50" s="144">
        <v>110010121</v>
      </c>
      <c r="B50" s="136" t="s">
        <v>180</v>
      </c>
      <c r="C50" s="141" t="s">
        <v>175</v>
      </c>
      <c r="D50" s="106">
        <v>2</v>
      </c>
      <c r="E50" s="138">
        <v>3028</v>
      </c>
      <c r="F50" s="98">
        <f t="shared" si="0"/>
        <v>6056</v>
      </c>
    </row>
    <row r="51" spans="1:6" s="139" customFormat="1" ht="12.75">
      <c r="A51" s="144">
        <v>110010052</v>
      </c>
      <c r="B51" s="136" t="s">
        <v>256</v>
      </c>
      <c r="C51" s="141" t="s">
        <v>175</v>
      </c>
      <c r="D51" s="106">
        <v>5</v>
      </c>
      <c r="E51" s="138">
        <v>3028</v>
      </c>
      <c r="F51" s="98">
        <f t="shared" si="0"/>
        <v>15140</v>
      </c>
    </row>
    <row r="52" spans="1:6" s="139" customFormat="1" ht="12.75">
      <c r="A52" s="144">
        <v>110010051</v>
      </c>
      <c r="B52" s="136" t="s">
        <v>257</v>
      </c>
      <c r="C52" s="141" t="s">
        <v>175</v>
      </c>
      <c r="D52" s="106">
        <v>5</v>
      </c>
      <c r="E52" s="138">
        <v>1549</v>
      </c>
      <c r="F52" s="98">
        <f t="shared" si="0"/>
        <v>7745</v>
      </c>
    </row>
    <row r="53" spans="1:6" s="139" customFormat="1" ht="12.75">
      <c r="A53" s="147">
        <v>110010104</v>
      </c>
      <c r="B53" s="136" t="s">
        <v>258</v>
      </c>
      <c r="C53" s="141" t="s">
        <v>175</v>
      </c>
      <c r="D53" s="106">
        <v>2</v>
      </c>
      <c r="E53" s="138">
        <v>4038</v>
      </c>
      <c r="F53" s="98">
        <f t="shared" si="0"/>
        <v>8076</v>
      </c>
    </row>
    <row r="54" spans="1:6" s="139" customFormat="1" ht="24">
      <c r="A54" s="140">
        <v>110020001</v>
      </c>
      <c r="B54" s="136" t="s">
        <v>181</v>
      </c>
      <c r="C54" s="141" t="s">
        <v>175</v>
      </c>
      <c r="D54" s="106">
        <v>70</v>
      </c>
      <c r="E54" s="138">
        <v>13292</v>
      </c>
      <c r="F54" s="98">
        <f t="shared" si="0"/>
        <v>930440</v>
      </c>
    </row>
    <row r="55" spans="1:6" s="139" customFormat="1" ht="24">
      <c r="A55" s="140">
        <v>110020002</v>
      </c>
      <c r="B55" s="136" t="s">
        <v>182</v>
      </c>
      <c r="C55" s="141" t="s">
        <v>175</v>
      </c>
      <c r="D55" s="106">
        <v>70</v>
      </c>
      <c r="E55" s="138">
        <v>16205</v>
      </c>
      <c r="F55" s="98">
        <f t="shared" si="0"/>
        <v>1134350</v>
      </c>
    </row>
    <row r="56" spans="1:6" s="139" customFormat="1" ht="12.75">
      <c r="A56" s="149">
        <v>110010101</v>
      </c>
      <c r="B56" s="136" t="s">
        <v>192</v>
      </c>
      <c r="C56" s="141" t="s">
        <v>209</v>
      </c>
      <c r="D56" s="106">
        <v>1</v>
      </c>
      <c r="E56" s="138">
        <v>9684</v>
      </c>
      <c r="F56" s="98">
        <f t="shared" si="0"/>
        <v>9684</v>
      </c>
    </row>
    <row r="57" spans="1:8" s="139" customFormat="1" ht="12.75">
      <c r="A57" s="149">
        <v>110010102</v>
      </c>
      <c r="B57" s="136" t="s">
        <v>186</v>
      </c>
      <c r="C57" s="141" t="s">
        <v>209</v>
      </c>
      <c r="D57" s="106">
        <v>1</v>
      </c>
      <c r="E57" s="138">
        <v>12690</v>
      </c>
      <c r="F57" s="98">
        <f t="shared" si="0"/>
        <v>12690</v>
      </c>
      <c r="H57" s="151"/>
    </row>
    <row r="58" spans="1:6" s="139" customFormat="1" ht="12.75">
      <c r="A58" s="149">
        <v>110010059</v>
      </c>
      <c r="B58" s="136" t="s">
        <v>183</v>
      </c>
      <c r="C58" s="141" t="s">
        <v>175</v>
      </c>
      <c r="D58" s="106">
        <v>35</v>
      </c>
      <c r="E58" s="138">
        <v>1943</v>
      </c>
      <c r="F58" s="98">
        <f t="shared" si="0"/>
        <v>68005</v>
      </c>
    </row>
    <row r="59" spans="1:6" s="139" customFormat="1" ht="12.75">
      <c r="A59" s="149">
        <v>110010058</v>
      </c>
      <c r="B59" s="136" t="s">
        <v>185</v>
      </c>
      <c r="C59" s="141" t="s">
        <v>175</v>
      </c>
      <c r="D59" s="106">
        <v>40</v>
      </c>
      <c r="E59" s="138">
        <v>1257</v>
      </c>
      <c r="F59" s="98">
        <f t="shared" si="0"/>
        <v>50280</v>
      </c>
    </row>
    <row r="60" spans="1:6" s="139" customFormat="1" ht="12.75">
      <c r="A60" s="149">
        <v>110010061</v>
      </c>
      <c r="B60" s="136" t="s">
        <v>210</v>
      </c>
      <c r="C60" s="141" t="s">
        <v>175</v>
      </c>
      <c r="D60" s="106">
        <v>25</v>
      </c>
      <c r="E60" s="138">
        <v>1870</v>
      </c>
      <c r="F60" s="98">
        <f t="shared" si="0"/>
        <v>46750</v>
      </c>
    </row>
    <row r="61" spans="1:6" s="139" customFormat="1" ht="24">
      <c r="A61" s="144">
        <v>110010124</v>
      </c>
      <c r="B61" s="136" t="s">
        <v>211</v>
      </c>
      <c r="C61" s="141" t="s">
        <v>209</v>
      </c>
      <c r="D61" s="106">
        <v>30</v>
      </c>
      <c r="E61" s="138">
        <v>5009</v>
      </c>
      <c r="F61" s="98">
        <f t="shared" si="0"/>
        <v>150270</v>
      </c>
    </row>
    <row r="62" spans="1:6" s="139" customFormat="1" ht="12.75">
      <c r="A62" s="144">
        <v>110020040</v>
      </c>
      <c r="B62" s="136" t="s">
        <v>259</v>
      </c>
      <c r="C62" s="141" t="s">
        <v>175</v>
      </c>
      <c r="D62" s="106">
        <v>3000</v>
      </c>
      <c r="E62" s="138">
        <v>3850</v>
      </c>
      <c r="F62" s="98">
        <f t="shared" si="0"/>
        <v>11550000</v>
      </c>
    </row>
    <row r="63" spans="1:6" s="139" customFormat="1" ht="12.75">
      <c r="A63" s="144">
        <v>110010072</v>
      </c>
      <c r="B63" s="136" t="s">
        <v>187</v>
      </c>
      <c r="C63" s="141" t="s">
        <v>175</v>
      </c>
      <c r="D63" s="106">
        <v>100</v>
      </c>
      <c r="E63" s="138">
        <v>881</v>
      </c>
      <c r="F63" s="98">
        <f t="shared" si="0"/>
        <v>88100</v>
      </c>
    </row>
    <row r="64" spans="1:6" s="139" customFormat="1" ht="12.75">
      <c r="A64" s="146">
        <v>110010074</v>
      </c>
      <c r="B64" s="136" t="s">
        <v>193</v>
      </c>
      <c r="C64" s="141" t="s">
        <v>175</v>
      </c>
      <c r="D64" s="106">
        <v>15</v>
      </c>
      <c r="E64" s="138">
        <v>477</v>
      </c>
      <c r="F64" s="98">
        <f t="shared" si="0"/>
        <v>7155</v>
      </c>
    </row>
    <row r="65" spans="1:6" s="139" customFormat="1" ht="12.75">
      <c r="A65" s="146">
        <v>110010073</v>
      </c>
      <c r="B65" s="136" t="s">
        <v>188</v>
      </c>
      <c r="C65" s="141" t="s">
        <v>175</v>
      </c>
      <c r="D65" s="106">
        <v>100</v>
      </c>
      <c r="E65" s="138">
        <v>437</v>
      </c>
      <c r="F65" s="98">
        <f t="shared" si="0"/>
        <v>43700</v>
      </c>
    </row>
    <row r="66" spans="1:6" s="139" customFormat="1" ht="12.75">
      <c r="A66" s="144">
        <v>110010162</v>
      </c>
      <c r="B66" s="136" t="s">
        <v>260</v>
      </c>
      <c r="C66" s="141" t="s">
        <v>175</v>
      </c>
      <c r="D66" s="106">
        <v>10</v>
      </c>
      <c r="E66" s="138">
        <v>121</v>
      </c>
      <c r="F66" s="98">
        <f t="shared" si="0"/>
        <v>1210</v>
      </c>
    </row>
    <row r="67" spans="1:6" s="139" customFormat="1" ht="24">
      <c r="A67" s="144">
        <v>110030006</v>
      </c>
      <c r="B67" s="136" t="s">
        <v>261</v>
      </c>
      <c r="C67" s="141" t="s">
        <v>175</v>
      </c>
      <c r="D67" s="106">
        <v>15</v>
      </c>
      <c r="E67" s="138">
        <v>1141454</v>
      </c>
      <c r="F67" s="98">
        <f t="shared" si="0"/>
        <v>17121810</v>
      </c>
    </row>
    <row r="68" spans="1:6" s="139" customFormat="1" ht="12.75">
      <c r="A68" s="144">
        <v>101020024</v>
      </c>
      <c r="B68" s="152" t="s">
        <v>262</v>
      </c>
      <c r="C68" s="141" t="s">
        <v>175</v>
      </c>
      <c r="D68" s="106">
        <v>3</v>
      </c>
      <c r="E68" s="138">
        <v>315000</v>
      </c>
      <c r="F68" s="98">
        <f>D68*E68</f>
        <v>945000</v>
      </c>
    </row>
    <row r="69" spans="1:6" s="139" customFormat="1" ht="12.75">
      <c r="A69" s="146" t="s">
        <v>263</v>
      </c>
      <c r="B69" s="136" t="s">
        <v>264</v>
      </c>
      <c r="C69" s="141" t="s">
        <v>175</v>
      </c>
      <c r="D69" s="106">
        <v>4</v>
      </c>
      <c r="E69" s="138">
        <v>500000</v>
      </c>
      <c r="F69" s="98">
        <f>D69*E69</f>
        <v>2000000</v>
      </c>
    </row>
    <row r="70" spans="1:6" s="139" customFormat="1" ht="12">
      <c r="A70" s="106" t="s">
        <v>282</v>
      </c>
      <c r="B70" s="155" t="s">
        <v>283</v>
      </c>
      <c r="C70" s="137" t="s">
        <v>175</v>
      </c>
      <c r="D70" s="156">
        <v>1</v>
      </c>
      <c r="E70" s="157">
        <v>2317687</v>
      </c>
      <c r="F70" s="158">
        <f>E70*D70</f>
        <v>2317687</v>
      </c>
    </row>
    <row r="71" spans="1:6" ht="24">
      <c r="A71" s="135" t="s">
        <v>263</v>
      </c>
      <c r="B71" s="118" t="s">
        <v>265</v>
      </c>
      <c r="C71" s="106" t="s">
        <v>175</v>
      </c>
      <c r="D71" s="106">
        <v>30</v>
      </c>
      <c r="E71" s="138">
        <v>24000</v>
      </c>
      <c r="F71" s="98">
        <f>D71*E71</f>
        <v>720000</v>
      </c>
    </row>
    <row r="72" spans="1:6" ht="12">
      <c r="A72" s="106" t="s">
        <v>263</v>
      </c>
      <c r="B72" s="155" t="s">
        <v>284</v>
      </c>
      <c r="C72" s="137" t="s">
        <v>175</v>
      </c>
      <c r="D72" s="156">
        <v>1</v>
      </c>
      <c r="E72" s="157">
        <v>1500000</v>
      </c>
      <c r="F72" s="158">
        <f>D72*E72</f>
        <v>1500000</v>
      </c>
    </row>
    <row r="73" spans="2:9" ht="12">
      <c r="B73" s="9"/>
      <c r="E73" s="9"/>
      <c r="F73" s="9"/>
      <c r="H73" s="159"/>
      <c r="I73" s="159"/>
    </row>
    <row r="74" spans="1:6" ht="12">
      <c r="A74" s="489" t="s">
        <v>101</v>
      </c>
      <c r="B74" s="489"/>
      <c r="C74" s="489"/>
      <c r="D74" s="489"/>
      <c r="E74" s="489"/>
      <c r="F74" s="153">
        <f>SUM(F8:F72)</f>
        <v>43936043</v>
      </c>
    </row>
  </sheetData>
  <sheetProtection/>
  <mergeCells count="8">
    <mergeCell ref="A6:F6"/>
    <mergeCell ref="A74:E74"/>
    <mergeCell ref="A1:A4"/>
    <mergeCell ref="B1:D2"/>
    <mergeCell ref="E1:F1"/>
    <mergeCell ref="E2:F2"/>
    <mergeCell ref="B3:D4"/>
    <mergeCell ref="A5:F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zoomScale="70" zoomScaleNormal="70" zoomScalePageLayoutView="0" workbookViewId="0" topLeftCell="H10">
      <selection activeCell="P15" sqref="P15:P20"/>
    </sheetView>
  </sheetViews>
  <sheetFormatPr defaultColWidth="9.140625" defaultRowHeight="12.75"/>
  <cols>
    <col min="1" max="1" width="21.140625" style="1" customWidth="1"/>
    <col min="2" max="2" width="6.140625" style="1" customWidth="1"/>
    <col min="3" max="3" width="10.7109375" style="1" customWidth="1"/>
    <col min="4" max="4" width="12.140625" style="2" customWidth="1"/>
    <col min="5" max="5" width="19.421875" style="1" customWidth="1"/>
    <col min="6" max="6" width="32.8515625" style="1" customWidth="1"/>
    <col min="7" max="7" width="19.421875" style="1" customWidth="1"/>
    <col min="8" max="8" width="19.140625" style="1" customWidth="1"/>
    <col min="9" max="10" width="12.7109375" style="1" customWidth="1"/>
    <col min="11" max="11" width="10.421875" style="1" customWidth="1"/>
    <col min="12" max="12" width="19.57421875" style="1" customWidth="1"/>
    <col min="13" max="13" width="10.421875" style="1" customWidth="1"/>
    <col min="14" max="14" width="19.28125" style="1" customWidth="1"/>
    <col min="15" max="15" width="10.421875" style="1" customWidth="1"/>
    <col min="16" max="16" width="21.140625" style="1" customWidth="1"/>
    <col min="17" max="17" width="14.421875" style="1" customWidth="1"/>
    <col min="18" max="18" width="14.140625" style="1" customWidth="1"/>
    <col min="19" max="19" width="18.7109375" style="1" customWidth="1"/>
    <col min="20" max="16384" width="9.140625" style="1" customWidth="1"/>
  </cols>
  <sheetData>
    <row r="1" spans="1:21" ht="36" customHeight="1">
      <c r="A1" s="332"/>
      <c r="B1" s="332"/>
      <c r="C1" s="332"/>
      <c r="D1" s="518" t="s">
        <v>14</v>
      </c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78"/>
      <c r="Q1" s="494" t="s">
        <v>51</v>
      </c>
      <c r="R1" s="494"/>
      <c r="S1" s="494"/>
      <c r="T1" s="5"/>
      <c r="U1" s="5"/>
    </row>
    <row r="2" spans="1:21" ht="25.5" customHeight="1">
      <c r="A2" s="332"/>
      <c r="B2" s="332"/>
      <c r="C2" s="332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78"/>
      <c r="Q2" s="519" t="s">
        <v>52</v>
      </c>
      <c r="R2" s="519"/>
      <c r="S2" s="519"/>
      <c r="T2" s="5"/>
      <c r="U2" s="5"/>
    </row>
    <row r="3" spans="1:21" ht="33" customHeight="1">
      <c r="A3" s="332"/>
      <c r="B3" s="332"/>
      <c r="C3" s="332"/>
      <c r="D3" s="518" t="s">
        <v>50</v>
      </c>
      <c r="E3" s="518"/>
      <c r="F3" s="518"/>
      <c r="G3" s="518"/>
      <c r="H3" s="518"/>
      <c r="I3" s="518"/>
      <c r="J3" s="518"/>
      <c r="K3" s="518"/>
      <c r="L3" s="518"/>
      <c r="M3" s="518"/>
      <c r="N3" s="518"/>
      <c r="O3" s="518"/>
      <c r="P3" s="78"/>
      <c r="Q3" s="6" t="s">
        <v>53</v>
      </c>
      <c r="R3" s="346" t="s">
        <v>69</v>
      </c>
      <c r="S3" s="346"/>
      <c r="T3" s="5"/>
      <c r="U3" s="5"/>
    </row>
    <row r="4" spans="1:21" ht="30.75" customHeight="1">
      <c r="A4" s="332"/>
      <c r="B4" s="332"/>
      <c r="C4" s="332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78"/>
      <c r="Q4" s="6" t="s">
        <v>231</v>
      </c>
      <c r="R4" s="520">
        <v>42507</v>
      </c>
      <c r="S4" s="520"/>
      <c r="T4" s="5"/>
      <c r="U4" s="5"/>
    </row>
    <row r="5" spans="1:21" ht="21" customHeight="1">
      <c r="A5" s="497" t="s">
        <v>54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5"/>
      <c r="U5" s="5"/>
    </row>
    <row r="6" spans="1:21" ht="21" customHeight="1">
      <c r="A6" s="497" t="s">
        <v>103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5"/>
      <c r="U6" s="5"/>
    </row>
    <row r="7" spans="1:21" ht="21.75" customHeight="1">
      <c r="A7" s="504" t="s">
        <v>46</v>
      </c>
      <c r="B7" s="504"/>
      <c r="C7" s="504"/>
      <c r="D7" s="504"/>
      <c r="E7" s="500" t="s">
        <v>124</v>
      </c>
      <c r="F7" s="500"/>
      <c r="G7" s="500"/>
      <c r="H7" s="500"/>
      <c r="I7" s="500"/>
      <c r="J7" s="500"/>
      <c r="K7" s="500"/>
      <c r="L7" s="500"/>
      <c r="M7" s="500"/>
      <c r="N7" s="500"/>
      <c r="O7" s="500"/>
      <c r="P7" s="500"/>
      <c r="Q7" s="500"/>
      <c r="R7" s="500"/>
      <c r="S7" s="500"/>
      <c r="T7" s="5"/>
      <c r="U7" s="5"/>
    </row>
    <row r="8" spans="1:21" ht="21.75" customHeight="1">
      <c r="A8" s="504" t="s">
        <v>47</v>
      </c>
      <c r="B8" s="504"/>
      <c r="C8" s="504"/>
      <c r="D8" s="504"/>
      <c r="E8" s="501" t="s">
        <v>125</v>
      </c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"/>
      <c r="U8" s="5"/>
    </row>
    <row r="9" spans="1:21" ht="21.75" customHeight="1">
      <c r="A9" s="504" t="s">
        <v>105</v>
      </c>
      <c r="B9" s="504"/>
      <c r="C9" s="504"/>
      <c r="D9" s="504"/>
      <c r="E9" s="501" t="s">
        <v>126</v>
      </c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"/>
      <c r="U9" s="5"/>
    </row>
    <row r="10" spans="1:19" ht="21.75" customHeight="1">
      <c r="A10" s="504" t="s">
        <v>45</v>
      </c>
      <c r="B10" s="504"/>
      <c r="C10" s="504"/>
      <c r="D10" s="504"/>
      <c r="E10" s="516" t="s">
        <v>128</v>
      </c>
      <c r="F10" s="517"/>
      <c r="G10" s="517"/>
      <c r="H10" s="517"/>
      <c r="I10" s="517"/>
      <c r="J10" s="517"/>
      <c r="K10" s="517"/>
      <c r="L10" s="517"/>
      <c r="M10" s="517"/>
      <c r="N10" s="517"/>
      <c r="O10" s="517"/>
      <c r="P10" s="517"/>
      <c r="Q10" s="517"/>
      <c r="R10" s="517"/>
      <c r="S10" s="517"/>
    </row>
    <row r="11" spans="1:19" ht="35.25" customHeight="1">
      <c r="A11" s="504" t="s">
        <v>106</v>
      </c>
      <c r="B11" s="504"/>
      <c r="C11" s="504"/>
      <c r="D11" s="504"/>
      <c r="E11" s="501" t="s">
        <v>127</v>
      </c>
      <c r="F11" s="501"/>
      <c r="G11" s="501"/>
      <c r="H11" s="501"/>
      <c r="I11" s="501"/>
      <c r="J11" s="501"/>
      <c r="K11" s="501"/>
      <c r="L11" s="501"/>
      <c r="M11" s="501"/>
      <c r="N11" s="501"/>
      <c r="O11" s="501"/>
      <c r="P11" s="501"/>
      <c r="Q11" s="501"/>
      <c r="R11" s="501"/>
      <c r="S11" s="501"/>
    </row>
    <row r="12" spans="1:19" ht="12.75" customHeight="1">
      <c r="A12" s="503" t="s">
        <v>112</v>
      </c>
      <c r="B12" s="349" t="s">
        <v>107</v>
      </c>
      <c r="C12" s="349"/>
      <c r="D12" s="349"/>
      <c r="E12" s="349"/>
      <c r="F12" s="502" t="s">
        <v>74</v>
      </c>
      <c r="G12" s="502" t="s">
        <v>108</v>
      </c>
      <c r="H12" s="349" t="s">
        <v>35</v>
      </c>
      <c r="I12" s="349" t="s">
        <v>63</v>
      </c>
      <c r="J12" s="349"/>
      <c r="K12" s="349"/>
      <c r="L12" s="349"/>
      <c r="M12" s="349"/>
      <c r="N12" s="349"/>
      <c r="O12" s="349"/>
      <c r="P12" s="349"/>
      <c r="Q12" s="349"/>
      <c r="R12" s="349"/>
      <c r="S12" s="349"/>
    </row>
    <row r="13" spans="1:19" ht="12.75">
      <c r="A13" s="503"/>
      <c r="B13" s="349"/>
      <c r="C13" s="349"/>
      <c r="D13" s="349"/>
      <c r="E13" s="349"/>
      <c r="F13" s="502"/>
      <c r="G13" s="502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</row>
    <row r="14" spans="1:19" ht="42.75" customHeight="1">
      <c r="A14" s="503"/>
      <c r="B14" s="349"/>
      <c r="C14" s="349"/>
      <c r="D14" s="349"/>
      <c r="E14" s="349"/>
      <c r="F14" s="502"/>
      <c r="G14" s="502"/>
      <c r="H14" s="349"/>
      <c r="I14" s="79" t="s">
        <v>115</v>
      </c>
      <c r="J14" s="79" t="s">
        <v>116</v>
      </c>
      <c r="K14" s="79" t="s">
        <v>117</v>
      </c>
      <c r="L14" s="79" t="s">
        <v>118</v>
      </c>
      <c r="M14" s="79" t="s">
        <v>119</v>
      </c>
      <c r="N14" s="79" t="s">
        <v>120</v>
      </c>
      <c r="O14" s="79" t="s">
        <v>122</v>
      </c>
      <c r="P14" s="79" t="s">
        <v>121</v>
      </c>
      <c r="Q14" s="349" t="s">
        <v>76</v>
      </c>
      <c r="R14" s="349"/>
      <c r="S14" s="77" t="s">
        <v>113</v>
      </c>
    </row>
    <row r="15" spans="1:19" ht="69.75" customHeight="1">
      <c r="A15" s="521" t="s">
        <v>128</v>
      </c>
      <c r="B15" s="523" t="s">
        <v>129</v>
      </c>
      <c r="C15" s="524"/>
      <c r="D15" s="524"/>
      <c r="E15" s="525"/>
      <c r="F15" s="85" t="s">
        <v>134</v>
      </c>
      <c r="G15" s="87">
        <v>0.7</v>
      </c>
      <c r="H15" s="79" t="s">
        <v>114</v>
      </c>
      <c r="I15" s="87">
        <v>1</v>
      </c>
      <c r="J15" s="508">
        <v>150</v>
      </c>
      <c r="K15" s="87">
        <v>1</v>
      </c>
      <c r="L15" s="509">
        <v>139875000</v>
      </c>
      <c r="M15" s="87">
        <v>1</v>
      </c>
      <c r="N15" s="508">
        <v>328335000</v>
      </c>
      <c r="O15" s="87">
        <v>1</v>
      </c>
      <c r="P15" s="91">
        <v>229341933</v>
      </c>
      <c r="Q15" s="510">
        <v>1</v>
      </c>
      <c r="R15" s="511"/>
      <c r="S15" s="505">
        <f>SUM(J15:J20)+SUM(L15:L20)+SUM(N15:N20)+SUM(P15:P20)</f>
        <v>1485165628</v>
      </c>
    </row>
    <row r="16" spans="1:19" ht="57" customHeight="1">
      <c r="A16" s="522"/>
      <c r="B16" s="523" t="s">
        <v>130</v>
      </c>
      <c r="C16" s="524"/>
      <c r="D16" s="524"/>
      <c r="E16" s="525"/>
      <c r="F16" s="85" t="s">
        <v>135</v>
      </c>
      <c r="G16" s="88">
        <v>0.76</v>
      </c>
      <c r="H16" s="79" t="s">
        <v>114</v>
      </c>
      <c r="I16" s="88">
        <v>1</v>
      </c>
      <c r="J16" s="508"/>
      <c r="K16" s="88">
        <v>1</v>
      </c>
      <c r="L16" s="509"/>
      <c r="M16" s="88">
        <v>1</v>
      </c>
      <c r="N16" s="508"/>
      <c r="O16" s="88">
        <v>1</v>
      </c>
      <c r="P16" s="133">
        <v>391064125</v>
      </c>
      <c r="Q16" s="510">
        <v>1</v>
      </c>
      <c r="R16" s="511"/>
      <c r="S16" s="506"/>
    </row>
    <row r="17" spans="1:19" ht="87.75" customHeight="1">
      <c r="A17" s="522"/>
      <c r="B17" s="523" t="s">
        <v>131</v>
      </c>
      <c r="C17" s="524"/>
      <c r="D17" s="524"/>
      <c r="E17" s="525"/>
      <c r="F17" s="85" t="s">
        <v>136</v>
      </c>
      <c r="G17" s="87">
        <v>0</v>
      </c>
      <c r="H17" s="79" t="s">
        <v>114</v>
      </c>
      <c r="I17" s="87">
        <v>0.25</v>
      </c>
      <c r="J17" s="91">
        <v>0</v>
      </c>
      <c r="K17" s="87">
        <v>0.25</v>
      </c>
      <c r="L17" s="91">
        <v>0</v>
      </c>
      <c r="M17" s="87">
        <v>0.25</v>
      </c>
      <c r="N17" s="91">
        <v>0</v>
      </c>
      <c r="O17" s="87">
        <v>0.25</v>
      </c>
      <c r="P17" s="133"/>
      <c r="Q17" s="510">
        <f>G17+I17+K17+M17+O17</f>
        <v>1</v>
      </c>
      <c r="R17" s="511"/>
      <c r="S17" s="506"/>
    </row>
    <row r="18" spans="1:19" ht="63.75" customHeight="1">
      <c r="A18" s="522"/>
      <c r="B18" s="526"/>
      <c r="C18" s="527"/>
      <c r="D18" s="527"/>
      <c r="E18" s="528"/>
      <c r="F18" s="85" t="s">
        <v>137</v>
      </c>
      <c r="G18" s="89">
        <v>0.9</v>
      </c>
      <c r="H18" s="79" t="s">
        <v>114</v>
      </c>
      <c r="I18" s="89">
        <v>0.25</v>
      </c>
      <c r="J18" s="91">
        <v>0</v>
      </c>
      <c r="K18" s="89">
        <v>0.25</v>
      </c>
      <c r="L18" s="91">
        <v>0</v>
      </c>
      <c r="M18" s="89">
        <v>0.25</v>
      </c>
      <c r="N18" s="91">
        <v>0</v>
      </c>
      <c r="O18" s="89">
        <v>0.25</v>
      </c>
      <c r="P18" s="133">
        <v>396549420</v>
      </c>
      <c r="Q18" s="514">
        <v>1</v>
      </c>
      <c r="R18" s="515"/>
      <c r="S18" s="506"/>
    </row>
    <row r="19" spans="1:19" s="5" customFormat="1" ht="74.25" customHeight="1">
      <c r="A19" s="522"/>
      <c r="B19" s="523" t="s">
        <v>132</v>
      </c>
      <c r="C19" s="524"/>
      <c r="D19" s="524"/>
      <c r="E19" s="525"/>
      <c r="F19" s="86" t="s">
        <v>138</v>
      </c>
      <c r="G19" s="90">
        <v>0</v>
      </c>
      <c r="H19" s="79" t="s">
        <v>123</v>
      </c>
      <c r="I19" s="90">
        <v>300</v>
      </c>
      <c r="J19" s="91">
        <v>0</v>
      </c>
      <c r="K19" s="90">
        <v>300</v>
      </c>
      <c r="L19" s="91">
        <v>0</v>
      </c>
      <c r="M19" s="90">
        <v>300</v>
      </c>
      <c r="N19" s="91">
        <v>0</v>
      </c>
      <c r="O19" s="90">
        <v>300</v>
      </c>
      <c r="P19" s="91">
        <v>0</v>
      </c>
      <c r="Q19" s="512">
        <f>G19+I19+K19+M19+O19</f>
        <v>1200</v>
      </c>
      <c r="R19" s="513"/>
      <c r="S19" s="506"/>
    </row>
    <row r="20" spans="1:19" s="5" customFormat="1" ht="87" customHeight="1">
      <c r="A20" s="522"/>
      <c r="B20" s="523" t="s">
        <v>133</v>
      </c>
      <c r="C20" s="524"/>
      <c r="D20" s="524"/>
      <c r="E20" s="525"/>
      <c r="F20" s="85" t="s">
        <v>139</v>
      </c>
      <c r="G20" s="87">
        <v>0</v>
      </c>
      <c r="H20" s="79" t="s">
        <v>114</v>
      </c>
      <c r="I20" s="87">
        <v>0.25</v>
      </c>
      <c r="J20" s="91">
        <v>0</v>
      </c>
      <c r="K20" s="87">
        <v>0.25</v>
      </c>
      <c r="L20" s="91">
        <v>0</v>
      </c>
      <c r="M20" s="87">
        <v>0.25</v>
      </c>
      <c r="N20" s="91">
        <v>0</v>
      </c>
      <c r="O20" s="87">
        <v>0.25</v>
      </c>
      <c r="P20" s="91">
        <v>0</v>
      </c>
      <c r="Q20" s="510">
        <f>G20+I20+K20+M20+O20</f>
        <v>1</v>
      </c>
      <c r="R20" s="511"/>
      <c r="S20" s="507"/>
    </row>
    <row r="21" spans="1:19" s="10" customFormat="1" ht="23.25" customHeight="1">
      <c r="A21" s="81" t="s">
        <v>75</v>
      </c>
      <c r="B21" s="81"/>
      <c r="C21" s="81"/>
      <c r="D21" s="81"/>
      <c r="E21" s="81"/>
      <c r="F21" s="81"/>
      <c r="G21" s="81"/>
      <c r="H21" s="81"/>
      <c r="I21" s="80"/>
      <c r="J21" s="83">
        <f>SUM(J15:J20)</f>
        <v>150</v>
      </c>
      <c r="K21" s="80"/>
      <c r="L21" s="83">
        <f>SUM(L15:L20)</f>
        <v>139875000</v>
      </c>
      <c r="M21" s="80"/>
      <c r="N21" s="83">
        <f>SUM(N15:N20)</f>
        <v>328335000</v>
      </c>
      <c r="O21" s="82"/>
      <c r="P21" s="83">
        <f>SUM(P15:P20)</f>
        <v>1016955478</v>
      </c>
      <c r="Q21" s="498"/>
      <c r="R21" s="499"/>
      <c r="S21" s="83">
        <f>SUM(S15:S20)</f>
        <v>1485165628</v>
      </c>
    </row>
    <row r="22" spans="2:3" ht="12.75">
      <c r="B22" s="4"/>
      <c r="C22" s="4"/>
    </row>
    <row r="23" ht="12.75">
      <c r="D23" s="1"/>
    </row>
    <row r="24" ht="12.75">
      <c r="G24" s="84"/>
    </row>
    <row r="27" spans="8:19" ht="12.75"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8:19" ht="12.75"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8:19" ht="12.75">
      <c r="H29" s="12"/>
      <c r="I29" s="12"/>
      <c r="J29" s="12"/>
      <c r="K29" s="12"/>
      <c r="L29" s="12"/>
      <c r="M29" s="12"/>
      <c r="N29" s="12"/>
      <c r="O29" s="11"/>
      <c r="P29" s="11"/>
      <c r="Q29" s="11"/>
      <c r="R29" s="11"/>
      <c r="S29" s="11"/>
    </row>
    <row r="30" spans="8:19" ht="12.75">
      <c r="H30" s="12"/>
      <c r="I30" s="12"/>
      <c r="J30" s="12"/>
      <c r="K30" s="12"/>
      <c r="L30" s="12"/>
      <c r="M30" s="12"/>
      <c r="N30" s="12"/>
      <c r="O30" s="11"/>
      <c r="P30" s="11"/>
      <c r="Q30" s="11"/>
      <c r="R30" s="11"/>
      <c r="S30" s="11"/>
    </row>
    <row r="31" spans="8:19" ht="12.75">
      <c r="H31" s="12"/>
      <c r="I31" s="12"/>
      <c r="J31" s="12"/>
      <c r="K31" s="12"/>
      <c r="L31" s="12"/>
      <c r="M31" s="12"/>
      <c r="N31" s="12"/>
      <c r="O31" s="11"/>
      <c r="P31" s="11"/>
      <c r="Q31" s="11"/>
      <c r="R31" s="11"/>
      <c r="S31" s="11"/>
    </row>
    <row r="32" spans="8:19" ht="12.75">
      <c r="H32" s="12"/>
      <c r="I32" s="12"/>
      <c r="J32" s="12"/>
      <c r="K32" s="12"/>
      <c r="L32" s="12"/>
      <c r="M32" s="12"/>
      <c r="N32" s="12"/>
      <c r="O32" s="11"/>
      <c r="P32" s="11"/>
      <c r="Q32" s="11"/>
      <c r="R32" s="11"/>
      <c r="S32" s="11"/>
    </row>
    <row r="33" spans="8:19" ht="12.75"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8:19" ht="12.75"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8:19" ht="12.75"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8:19" ht="12.75"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8:19" ht="12.75"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8:19" ht="12.75"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8:19" ht="12.75"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8:19" ht="12.75"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8:19" ht="12.75"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</sheetData>
  <sheetProtection/>
  <mergeCells count="43">
    <mergeCell ref="A15:A20"/>
    <mergeCell ref="B15:E15"/>
    <mergeCell ref="B16:E16"/>
    <mergeCell ref="B19:E19"/>
    <mergeCell ref="B20:E20"/>
    <mergeCell ref="B17:E18"/>
    <mergeCell ref="A11:D11"/>
    <mergeCell ref="E11:S11"/>
    <mergeCell ref="A1:C4"/>
    <mergeCell ref="Q1:S1"/>
    <mergeCell ref="Q2:S2"/>
    <mergeCell ref="R3:S3"/>
    <mergeCell ref="R4:S4"/>
    <mergeCell ref="I12:S13"/>
    <mergeCell ref="E10:S10"/>
    <mergeCell ref="G12:G14"/>
    <mergeCell ref="D1:O2"/>
    <mergeCell ref="D3:O4"/>
    <mergeCell ref="H12:H14"/>
    <mergeCell ref="Q14:R14"/>
    <mergeCell ref="B12:E14"/>
    <mergeCell ref="A9:D9"/>
    <mergeCell ref="A10:D10"/>
    <mergeCell ref="S15:S20"/>
    <mergeCell ref="J15:J16"/>
    <mergeCell ref="L15:L16"/>
    <mergeCell ref="N15:N16"/>
    <mergeCell ref="Q15:R15"/>
    <mergeCell ref="Q19:R19"/>
    <mergeCell ref="Q20:R20"/>
    <mergeCell ref="Q18:R18"/>
    <mergeCell ref="Q17:R17"/>
    <mergeCell ref="Q16:R16"/>
    <mergeCell ref="Q21:R21"/>
    <mergeCell ref="A5:S5"/>
    <mergeCell ref="A6:S6"/>
    <mergeCell ref="E7:S7"/>
    <mergeCell ref="E8:S8"/>
    <mergeCell ref="E9:S9"/>
    <mergeCell ref="F12:F14"/>
    <mergeCell ref="A12:A14"/>
    <mergeCell ref="A7:D7"/>
    <mergeCell ref="A8:D8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2018-12-12T20:47:35Z</cp:lastPrinted>
  <dcterms:created xsi:type="dcterms:W3CDTF">2009-04-02T20:41:07Z</dcterms:created>
  <dcterms:modified xsi:type="dcterms:W3CDTF">2019-11-18T21:29:28Z</dcterms:modified>
  <cp:category/>
  <cp:version/>
  <cp:contentType/>
  <cp:contentStatus/>
</cp:coreProperties>
</file>