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300" activeTab="0"/>
  </bookViews>
  <sheets>
    <sheet name="POA H.A." sheetId="1" r:id="rId1"/>
    <sheet name="POA H.B." sheetId="2" r:id="rId2"/>
    <sheet name="POA H.C." sheetId="10" r:id="rId3"/>
    <sheet name="POA H.D." sheetId="11" r:id="rId4"/>
  </sheets>
  <externalReferences>
    <externalReference r:id="rId7"/>
  </externalReferences>
  <definedNames>
    <definedName name="_xlnm.Print_Area" localSheetId="0">'POA H.A.'!$A$1:$O$28</definedName>
    <definedName name="_xlnm.Print_Titles" localSheetId="1">'POA H.B.'!$1:$8</definedName>
  </definedNames>
  <calcPr calcId="162913"/>
</workbook>
</file>

<file path=xl/comments1.xml><?xml version="1.0" encoding="utf-8"?>
<comments xmlns="http://schemas.openxmlformats.org/spreadsheetml/2006/main">
  <authors>
    <author>Celia Velásquez</author>
    <author>grodriguez</author>
  </authors>
  <commentList>
    <comment ref="B12" authorId="0">
      <text>
        <r>
          <rPr>
            <sz val="9"/>
            <rFont val="Tahoma"/>
            <family val="2"/>
          </rPr>
          <t xml:space="preserve">Inserte las filas que sean necesarias
</t>
        </r>
      </text>
    </comment>
    <comment ref="L12" authorId="1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</commentList>
</comments>
</file>

<file path=xl/sharedStrings.xml><?xml version="1.0" encoding="utf-8"?>
<sst xmlns="http://schemas.openxmlformats.org/spreadsheetml/2006/main" count="546" uniqueCount="296">
  <si>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</si>
  <si>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</si>
  <si>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</si>
  <si>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</si>
  <si>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</si>
  <si>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</si>
  <si>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</si>
  <si>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</si>
  <si>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</si>
  <si>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</si>
  <si>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</si>
  <si>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</si>
  <si>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</si>
  <si>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</si>
  <si>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</si>
  <si>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</si>
  <si>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</si>
  <si>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</si>
  <si>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</si>
  <si>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</si>
  <si>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</si>
  <si>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</si>
  <si>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</si>
  <si>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</si>
  <si>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</si>
  <si>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</si>
  <si>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</si>
  <si>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</si>
  <si>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</si>
  <si>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</si>
  <si>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</si>
  <si>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</si>
  <si>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</si>
  <si>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</si>
  <si>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</si>
  <si>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</si>
  <si>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</si>
  <si>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</si>
  <si>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</si>
  <si>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</si>
  <si>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</si>
  <si>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</si>
  <si>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</si>
  <si>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</si>
  <si>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</si>
  <si>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</si>
  <si>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</si>
  <si>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</si>
  <si>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</si>
  <si>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</si>
  <si>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</si>
  <si>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</si>
  <si>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</si>
  <si>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</si>
  <si>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</si>
  <si>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</si>
  <si>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</si>
  <si>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</si>
  <si>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</si>
  <si>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</si>
  <si>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</si>
  <si>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</si>
  <si>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</si>
  <si>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</si>
  <si>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</si>
  <si>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</si>
  <si>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</si>
  <si>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</si>
  <si>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</si>
  <si>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</si>
  <si>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</si>
  <si>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</si>
  <si>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</si>
  <si>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</si>
  <si>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</si>
  <si>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</si>
  <si>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</si>
  <si>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</si>
  <si>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</si>
  <si>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</si>
  <si>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</si>
  <si>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</si>
  <si>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</si>
  <si>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</si>
  <si>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</si>
  <si>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</si>
  <si>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</si>
  <si>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</si>
  <si>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</si>
  <si>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</si>
  <si>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</si>
  <si>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</si>
  <si>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</si>
  <si>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</si>
  <si>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</si>
  <si>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</si>
  <si>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</si>
  <si>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</si>
  <si>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</si>
  <si>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</si>
  <si>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</si>
  <si>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</si>
  <si>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</si>
  <si>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</si>
  <si>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</si>
  <si>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</si>
  <si>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</si>
  <si>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</si>
  <si>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</si>
  <si>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</si>
  <si>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</si>
  <si>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</si>
  <si>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</si>
  <si>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</si>
  <si>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</si>
  <si>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</si>
  <si>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</si>
  <si>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</si>
  <si>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</si>
  <si>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</si>
  <si>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</si>
  <si>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</si>
  <si>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</si>
  <si>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GESTIÓN INTEGRADA DEL RECURSO HÍDRICO</t>
  </si>
  <si>
    <t xml:space="preserve">Manejo Integral del Recurso Hídrico. </t>
  </si>
  <si>
    <t>Gestión Integral del Recurso Hídrico</t>
  </si>
  <si>
    <t>Garantizar el manejo integral del recurso hídrico, mediante la implementación de acciones encaminadas a asegurar su disponibilidad, continuidad y calidad.</t>
  </si>
  <si>
    <t>PORH Cuenca alta y media del Río Chicamocha</t>
  </si>
  <si>
    <t>Adopción del Plan de Ordenamiento del Recursos Hídrico PORH Cuenca alta y media del Río Chicamocha</t>
  </si>
  <si>
    <t>Implementación del Plan de Ordenamiento del Recursos Hídrico PORH Cuenca alta y media del Río Chicamocha</t>
  </si>
  <si>
    <t>Reglamentación del uso de agua</t>
  </si>
  <si>
    <t>Reglamentar el uso del agua</t>
  </si>
  <si>
    <t>Uso eficiente y ahorro del agua</t>
  </si>
  <si>
    <t xml:space="preserve">Realizar un proyecto piloto para el uso eficiente y ahorro de agua enfocado a acueductos veredales </t>
  </si>
  <si>
    <t>Apoyo en la formulación y evaluación de los PUEAA  a los usuarios de recursos hídrico con concesión vigente y caudal menor o igual a 0.5 l/s</t>
  </si>
  <si>
    <t>Administración del recurso hídrico</t>
  </si>
  <si>
    <t xml:space="preserve">Administrar el recurso hídrico </t>
  </si>
  <si>
    <t xml:space="preserve">Evaluación Estudio Regional del Agua-ERA  para una cuenca prioritaria. </t>
  </si>
  <si>
    <t>Evaluación del Estudio Regional del Agua-ERA, en la Cuenca Alta del rio Chicamocha</t>
  </si>
  <si>
    <t>Establecer e Implementar acciones encaminadas a la conservación protección y Recuperación del Sistema integrado de aguas termominerales, y subterráneas del área de influencia de la microcuenca Quebrada Honda y Lago Sochagota</t>
  </si>
  <si>
    <t xml:space="preserve">Conservación protección y recuperación del Sistema integrado de aguas termo minerales y aguas subterráneas </t>
  </si>
  <si>
    <t>Implementación del Sistema Integral Recurso Hídrico (SIRH).</t>
  </si>
  <si>
    <t>Implementar el Sistema Integral Recurso Hídrico (SIRH)</t>
  </si>
  <si>
    <t>Descontaminación de fuentes hídricas</t>
  </si>
  <si>
    <t xml:space="preserve">Apoyar la descontaminación de fuentes hídricas </t>
  </si>
  <si>
    <t>Acciones de manejo en  Lago de Tota de acuerdo a las   competencias de la Corporación  en el  CONPES 3801</t>
  </si>
  <si>
    <t>Implementación de medidas de manejo en el Lago de Tota</t>
  </si>
  <si>
    <t>Planes de manejo de acuíferos</t>
  </si>
  <si>
    <t>Formular y adoptar el plan de manejo de un acuífero priorizado</t>
  </si>
  <si>
    <t>Metas de carga global contaminante en las fuentes hídricas</t>
  </si>
  <si>
    <t xml:space="preserve">Establecer objetivos de calidad </t>
  </si>
  <si>
    <t>Establecer metas de carga global contaminante</t>
  </si>
  <si>
    <t xml:space="preserve">Numero de cuerpos de agua priorizados con Plan de Ordenamiento de Recursos Hídrico PORH adoptados </t>
  </si>
  <si>
    <t>Porcentaje de cuerpos de agua priorizados con Plan de Ordenamiento de Recursos Hídrico PORH y/o en implementación</t>
  </si>
  <si>
    <t>Porcentaje de cuerpos de agua priorizados con reglamentación del uso de agua</t>
  </si>
  <si>
    <t>Número de proyectos elaborados para uso eficiente y ahorro de agua enfocado a acueductos</t>
  </si>
  <si>
    <t xml:space="preserve">Número de usuarios apoyados en la elaboración de los PUEAA </t>
  </si>
  <si>
    <t xml:space="preserve">Porcentaje de Trámites atendidos en los términos legales </t>
  </si>
  <si>
    <t>Número de estudios evaluados</t>
  </si>
  <si>
    <t xml:space="preserve">Número de acciones desarrolladas para la conservación protección y Recuperación del Sistema  integrado de termominerales y aguas subterráneas </t>
  </si>
  <si>
    <t>Porcentaje de reportes al Sistema Integral Recurso Hídrico (SIRH)</t>
  </si>
  <si>
    <t>Porcentaje de Municipios apoyados en descontaminación de fuentes hídricas de los priorizados</t>
  </si>
  <si>
    <t xml:space="preserve">Número de actividades implementadas de medidas de manejo integrado en el Lago de Tota </t>
  </si>
  <si>
    <t>Porcentaje de avance en la formulación de planes de manejo de acuíferos PMA.</t>
  </si>
  <si>
    <t>Porcentaje de avance en el establecimiento de objetivos de calidad en fuentes hídricas priorizadas.</t>
  </si>
  <si>
    <t>Porcentaje de cuencas priorizadas con metas de cargas contaminantes establecidas</t>
  </si>
  <si>
    <t>PGN</t>
  </si>
  <si>
    <t>TERMICA</t>
  </si>
  <si>
    <t>ACTIVIDADES PA</t>
  </si>
  <si>
    <t>JAIRO IGNACIO GARCIA RODRIGUEZ</t>
  </si>
  <si>
    <t>Subdirector de Ecosistemas y Gestión Ambiental</t>
  </si>
  <si>
    <t>Versión 0</t>
  </si>
  <si>
    <t xml:space="preserve"> EXCEDENTES TRC</t>
  </si>
  <si>
    <t xml:space="preserve">Formulación Plan Operativo, </t>
  </si>
  <si>
    <t>Un (01) proyecto apoyado</t>
  </si>
  <si>
    <t xml:space="preserve">Juridicción </t>
  </si>
  <si>
    <t>Apoyar la descontaminación   de fuentes hidricas</t>
  </si>
  <si>
    <t>Gastos de transporte</t>
  </si>
  <si>
    <t>Porcentaje de actos administrativos de reglamentacion del uso del agua</t>
  </si>
  <si>
    <t>METAS AÑO 2020</t>
  </si>
  <si>
    <t>Responsable Proceso  Evaluación  Misional</t>
  </si>
  <si>
    <t>DIEGO ALFREDO ROA NIÑO</t>
  </si>
  <si>
    <t>Establecer la línea base de calidad de las fuentes hidrias de la corriente principal del Rio Chicamocha y El Rio Lengupá</t>
  </si>
  <si>
    <t>Revisión de los objetivos de Calidad de la corriente principal del Rio Chicamocha y  Rio Lengupá</t>
  </si>
  <si>
    <t>Realizar el procedimiento para el establecimiento de la meta de carga global contaminante en la corriente principal del Rio Chicamocha y  Rio Lengupá</t>
  </si>
  <si>
    <t>Realizar el monitoreo de calidad hídrica de las fuentes con metas de carga global contaminante (rio Chicamocha, Lengupá y Suarez)</t>
  </si>
  <si>
    <t>Realizar monitoreos a sujetos pasivos</t>
  </si>
  <si>
    <t>Realizar el monitoreos de los vertimientos puntuales a sujetos pasivos objeto de cobro de la tasa retributiva</t>
  </si>
  <si>
    <t>Número de monitoreos a sujetos pasivos priorizados</t>
  </si>
  <si>
    <t xml:space="preserve"> (Número de proyectos apoyadas / Número de proyectos programados a apoyar)*100 </t>
  </si>
  <si>
    <t>Rio chicamocha y rio Lengupa</t>
  </si>
  <si>
    <t>(No. Actos Administrativos/ No. Actos Administrativos programados)*100</t>
  </si>
  <si>
    <t>Rio chicamocha, rio Lengupa y Suaréz</t>
  </si>
  <si>
    <t>2 Actos administrativos ajustados o proyectados</t>
  </si>
  <si>
    <t>2 documentos de líneas base de metas de carga global contaminante realizados</t>
  </si>
  <si>
    <t>(No.Documentos de Línea Base realizados/ No. Documentos programados)*100</t>
  </si>
  <si>
    <t>100% Documentos de procedimiento realizados/ 100% Documentos programados</t>
  </si>
  <si>
    <t>2 documentos de procedimiento realizados</t>
  </si>
  <si>
    <t>(No. De Campañas de monitoreo a las fuentes hídricas realizadas/No. De campañas de monitoreo a las fuentes hídricas programadas)*100</t>
  </si>
  <si>
    <t>1 campaña de monitoreo</t>
  </si>
  <si>
    <t>Jurisdicción de Corpoboyaca</t>
  </si>
  <si>
    <t>(No. De Campañas de monitoreo a los vertimientos de sujetos pasivos objeto de cobro de la tasa retributiva realizadas /No. De campañas de monitoreo programadas)*100</t>
  </si>
  <si>
    <r>
      <t xml:space="preserve">B. - PROGRAMACION PLAN DE NECESIDADES  AÑO </t>
    </r>
    <r>
      <rPr>
        <b/>
        <sz val="14"/>
        <color indexed="8"/>
        <rFont val="Arial"/>
        <family val="2"/>
      </rPr>
      <t>2020</t>
    </r>
  </si>
  <si>
    <t xml:space="preserve">Profesional en </t>
  </si>
  <si>
    <t>Profesional en</t>
  </si>
  <si>
    <t>mes</t>
  </si>
  <si>
    <t>PRESTACIÓN DEL SERVICIO DE TRANSPORTE PUBLICO TERRESTRE AUTOMOTOR EN LA MODALIDAD DE SERVICIO ESPECIAL Y DE CARGA, PARA ATENDER LAS NECESIDADES DE MOVILIZACIÓN DE PERSONAL, MATERIALES Y EQUIPOS EN LOS MUNICIPIOS DE LA JURISDICCIÓN DE CORPOBOYACÁ O FUERA DE ELLA CUANDO LAS NECESIDADES LO REQUIERAN dos camionetas</t>
  </si>
  <si>
    <t>Talleres (refrigerio y logistica)</t>
  </si>
  <si>
    <t>Elaborar Videos</t>
  </si>
  <si>
    <t>Material de divulgación, papeleria</t>
  </si>
  <si>
    <t>Global</t>
  </si>
  <si>
    <t>Monitoreo fuentes hidricas chicamocha</t>
  </si>
  <si>
    <t>Monitoreo fuentes hidricas lengupa</t>
  </si>
  <si>
    <t>Monitoreo fuentes hidricas suarez</t>
  </si>
  <si>
    <t>Monitoreo vertimientos puntuales</t>
  </si>
  <si>
    <t>IVA</t>
  </si>
  <si>
    <r>
      <t xml:space="preserve">C. - PROGRAMACION BIENES Y SERVICIOS  ALMACÉN AÑO </t>
    </r>
    <r>
      <rPr>
        <b/>
        <sz val="14"/>
        <color indexed="8"/>
        <rFont val="Arial"/>
        <family val="2"/>
      </rPr>
      <t>2020</t>
    </r>
  </si>
  <si>
    <r>
      <t xml:space="preserve">VALOR UNITARIO Incluido IVA $ 
</t>
    </r>
    <r>
      <rPr>
        <b/>
        <sz val="9"/>
        <color indexed="8"/>
        <rFont val="Arial"/>
        <family val="2"/>
      </rPr>
      <t>2020</t>
    </r>
  </si>
  <si>
    <t>Tasa retributiva por vertimientos</t>
  </si>
  <si>
    <t xml:space="preserve">  Porcentaje y sobretasa ambiental al impuesto predial</t>
  </si>
  <si>
    <t>CARTERA-  Tasa por vertimientos líquidos puntuales</t>
  </si>
  <si>
    <t>4 campañas de monitoreo a las fuentes hidricas realizadas</t>
  </si>
  <si>
    <t>META 2020</t>
  </si>
  <si>
    <t>COSTOS 2020</t>
  </si>
  <si>
    <t>101010105</t>
  </si>
  <si>
    <t>APUNTADOR LASER PARA PRESENTACIONES (DIAPOSITIVAS)</t>
  </si>
  <si>
    <t>BOLÍGRAFO MINA NEGRA</t>
  </si>
  <si>
    <t>101010001</t>
  </si>
  <si>
    <t>BORRADOR DE NATA</t>
  </si>
  <si>
    <t>BORRADOR PARA TABLERO ACRÍLICO</t>
  </si>
  <si>
    <t>1</t>
  </si>
  <si>
    <t>101010065</t>
  </si>
  <si>
    <t>CARPETA EN YUTE PLASTIFICADA TAMAÑO OFICIO COLOR NATURAL 500 GRAMOS</t>
  </si>
  <si>
    <t>101010133</t>
  </si>
  <si>
    <t xml:space="preserve">CARPETA TAMAÑO OFICIO EN YUTE (500 GR) PLASTIFICADA  COLOR  VINO TINTO   </t>
  </si>
  <si>
    <t>101010129</t>
  </si>
  <si>
    <t xml:space="preserve">CINTA ADHESIVA INVISIBLE   </t>
  </si>
  <si>
    <t>ROLLO</t>
  </si>
  <si>
    <t>101010102</t>
  </si>
  <si>
    <t>CDS BLANCO NO REUTILIZABLE</t>
  </si>
  <si>
    <t>101010037</t>
  </si>
  <si>
    <t>FUNDA PARA CD</t>
  </si>
  <si>
    <t>156</t>
  </si>
  <si>
    <t>GANCHOS CLIPS</t>
  </si>
  <si>
    <t>CAJA</t>
  </si>
  <si>
    <t>101010018</t>
  </si>
  <si>
    <t>GANCHOS MARIPOSA</t>
  </si>
  <si>
    <t>101010019</t>
  </si>
  <si>
    <t>GANCHOS PARA COSEDORA</t>
  </si>
  <si>
    <t>HUELLERO</t>
  </si>
  <si>
    <t xml:space="preserve">HUMEDECEDOR DACTILAR  </t>
  </si>
  <si>
    <t>101010021</t>
  </si>
  <si>
    <t>LÁPIZ NEGRO</t>
  </si>
  <si>
    <t>101010061</t>
  </si>
  <si>
    <t>MARCADOR PARA CDS</t>
  </si>
  <si>
    <t>30</t>
  </si>
  <si>
    <t>MARCADOR PARA TABLERO ACRÍLICO COLORES SURTIDOS</t>
  </si>
  <si>
    <t>101010089</t>
  </si>
  <si>
    <t>PAPEL TAMAÑO CARTA DE 75 GRAMOS</t>
  </si>
  <si>
    <t>RESMA</t>
  </si>
  <si>
    <t>101010090</t>
  </si>
  <si>
    <t>PAPEL TAMAÑO OFICIO DE 75 GRAMOS</t>
  </si>
  <si>
    <t>PEGANTE EN BARRA EN PRESENTACIÓN DE 40 G SIN GLICERINA</t>
  </si>
  <si>
    <t>10</t>
  </si>
  <si>
    <t>PAQUETE</t>
  </si>
  <si>
    <t>POS IT MEDIANO</t>
  </si>
  <si>
    <t>101010073</t>
  </si>
  <si>
    <t>REGLA DE 30 CENTÍMETROS</t>
  </si>
  <si>
    <t>101010034</t>
  </si>
  <si>
    <t>RESALTADOR VARIOS COLORES</t>
  </si>
  <si>
    <t>ROTULO REF 1004- 110 POR 80 MM</t>
  </si>
  <si>
    <t>SACAGANCHOS</t>
  </si>
  <si>
    <t>101010118</t>
  </si>
  <si>
    <t>SOBRES DE MANILA TAMAÑO CARTA MEMBRETEADOS</t>
  </si>
  <si>
    <t>101010039</t>
  </si>
  <si>
    <t>SOBRES DE MANILA TAMAÑO EXTRA OFICIO MEMBRETEADOS</t>
  </si>
  <si>
    <t>101010119</t>
  </si>
  <si>
    <t>SOBRES DE MANILA TAMAÑO OFICIO MEMBRETEADOS</t>
  </si>
  <si>
    <t>501050005</t>
  </si>
  <si>
    <t>PARLANTE</t>
  </si>
  <si>
    <t>5</t>
  </si>
  <si>
    <t>300</t>
  </si>
  <si>
    <t>6</t>
  </si>
  <si>
    <t>7</t>
  </si>
  <si>
    <t>40</t>
  </si>
  <si>
    <t>Convenios y/o Contratos</t>
  </si>
  <si>
    <t xml:space="preserve"> Ingeniería Ambiental y/o Sanitaria y/o afines, Ingenieria Civilk Civil  con experiencia profesional de 0 a 6 meses </t>
  </si>
  <si>
    <t xml:space="preserve"> Ingeniería Ambiental y/o Sanitaria y/o afines con experiencia profesional de 0 a 6 meses </t>
  </si>
  <si>
    <t xml:space="preserve"> Ingeniería Ambiental y/o Sanitaria y/o afines con experiencia profesional de 7 a 12 meses </t>
  </si>
  <si>
    <t xml:space="preserve">Ingeniería Ambiental y/o Sanitaria y/o afines con experiencia profesional de 7 a 12 meses </t>
  </si>
  <si>
    <t>Derecho con experiencia profesional minima de 7 a 12 meses y conocimientos en Derecho Ambiental y administrativo</t>
  </si>
  <si>
    <t>Ingeniería Ambiental y/o Sanitaria y/o afines con experiencia profesional de 13 a 20 meses y con experiencia  en Evaluacion de Calidad Hidrica.</t>
  </si>
  <si>
    <t>Ingeniería Ambiental y/o Sanitaria y/o afines con experiencia profesional de13 a 20 meses y  con experiencia en Modelacion de calidad Hidrica</t>
  </si>
  <si>
    <t xml:space="preserve">Trabajo Social, Psicologia y/o Afines con experiencia profesional de13 a 20 meses y  con experiencia en trabajo con comunidad </t>
  </si>
  <si>
    <t xml:space="preserve"> Ingeniería Ambiental y/o Sanitaria y/o afines con experiencia profesional de 21 a 30 meses y experiencia específica mínima de 12 meses en Sistemas de Información Geografica SIG</t>
  </si>
  <si>
    <t xml:space="preserve">Derecho con experiencia profesional minima de 61 a 71  meses  de experiencia profesinal y experiencia específica mínima de 36 meses en Derecho Ambiental y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</si>
</sst>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* #,##0_-;\-&quot;$&quot;* #,##0_-;_-&quot;$&quot;* &quot;-&quot;_-;_-@_-"/>
    <numFmt numFmtId="167" formatCode="_-* #,##0.00\ _€_-;\-* #,##0.00\ _€_-;_-* &quot;-&quot;??\ _€_-;_-@_-"/>
    <numFmt numFmtId="168" formatCode="_ &quot;$&quot;\ * #,##0_ ;_ &quot;$&quot;\ * \-#,##0_ ;_ &quot;$&quot;\ * &quot;-&quot;_ ;_ @_ "/>
    <numFmt numFmtId="169" formatCode="_ * #,##0.00_ ;_ * \-#,##0.00_ ;_ * &quot;-&quot;??_ ;_ @_ "/>
    <numFmt numFmtId="170" formatCode="_-* #,##0\ _€_-;\-* #,##0\ _€_-;_-* &quot;-&quot;??\ _€_-;_-@_-"/>
    <numFmt numFmtId="171" formatCode="_(* #,##0_);_(* \(#,##0\);_(* &quot;-&quot;??_);_(@_)"/>
    <numFmt numFmtId="172" formatCode="_ [$$-2C0A]\ * #,##0_ ;_ [$$-2C0A]\ * \-#,##0_ ;_ [$$-2C0A]\ * &quot;-&quot;_ ;_ @_ "/>
    <numFmt numFmtId="173" formatCode="_-[$$-340A]\ * #,##0_-;\-[$$-340A]\ * #,##0_-;_-[$$-340A]\ * &quot;-&quot;_-;_-@_-"/>
    <numFmt numFmtId="174" formatCode="_-&quot;$&quot;* #,##0_-;\-&quot;$&quot;* #,##0_-;_-&quot;$&quot;* &quot;-&quot;??_-;_-@_-"/>
    <numFmt numFmtId="175" formatCode="#,##0.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7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171" fontId="0" fillId="0" borderId="0" xfId="67" applyNumberFormat="1" applyFont="1" applyAlignment="1">
      <alignment horizontal="center" vertical="center"/>
    </xf>
    <xf numFmtId="171" fontId="0" fillId="0" borderId="0" xfId="67" applyNumberFormat="1" applyFont="1" applyAlignment="1">
      <alignment vertical="center"/>
    </xf>
    <xf numFmtId="0" fontId="0" fillId="0" borderId="0" xfId="0" applyAlignment="1">
      <alignment horizontal="center" vertical="center"/>
    </xf>
    <xf numFmtId="170" fontId="0" fillId="0" borderId="0" xfId="66" applyNumberFormat="1" applyAlignment="1">
      <alignment vertical="center"/>
    </xf>
    <xf numFmtId="170" fontId="0" fillId="0" borderId="0" xfId="66" applyNumberFormat="1" applyFont="1" applyAlignment="1">
      <alignment vertical="center"/>
    </xf>
    <xf numFmtId="170" fontId="21" fillId="0" borderId="0" xfId="65" applyNumberFormat="1" applyFont="1" applyFill="1" applyAlignment="1">
      <alignment vertical="center"/>
    </xf>
    <xf numFmtId="170" fontId="26" fillId="0" borderId="10" xfId="65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71" fontId="19" fillId="0" borderId="0" xfId="68" applyNumberFormat="1" applyFont="1" applyFill="1" applyBorder="1" applyAlignment="1">
      <alignment horizontal="center" vertical="center" wrapText="1"/>
    </xf>
    <xf numFmtId="173" fontId="18" fillId="0" borderId="0" xfId="0" applyNumberFormat="1" applyFont="1" applyFill="1" applyBorder="1" applyAlignment="1">
      <alignment horizontal="center" vertical="center"/>
    </xf>
    <xf numFmtId="49" fontId="18" fillId="0" borderId="0" xfId="67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horizontal="justify" vertical="center"/>
    </xf>
    <xf numFmtId="0" fontId="22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 wrapText="1"/>
    </xf>
    <xf numFmtId="171" fontId="19" fillId="24" borderId="10" xfId="67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71" fontId="0" fillId="24" borderId="10" xfId="67" applyNumberFormat="1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2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171" fontId="0" fillId="24" borderId="10" xfId="67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vertical="center"/>
    </xf>
    <xf numFmtId="0" fontId="18" fillId="24" borderId="13" xfId="0" applyFont="1" applyFill="1" applyBorder="1" applyAlignment="1">
      <alignment vertical="center"/>
    </xf>
    <xf numFmtId="171" fontId="19" fillId="24" borderId="14" xfId="67" applyNumberFormat="1" applyFont="1" applyFill="1" applyBorder="1" applyAlignment="1">
      <alignment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171" fontId="19" fillId="24" borderId="10" xfId="67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left" vertical="center"/>
    </xf>
    <xf numFmtId="0" fontId="26" fillId="24" borderId="18" xfId="0" applyFont="1" applyFill="1" applyBorder="1" applyAlignment="1">
      <alignment horizontal="left" vertical="center"/>
    </xf>
    <xf numFmtId="0" fontId="18" fillId="24" borderId="19" xfId="0" applyFont="1" applyFill="1" applyBorder="1" applyAlignment="1">
      <alignment vertical="center"/>
    </xf>
    <xf numFmtId="0" fontId="18" fillId="24" borderId="20" xfId="0" applyFont="1" applyFill="1" applyBorder="1" applyAlignment="1">
      <alignment vertical="center"/>
    </xf>
    <xf numFmtId="0" fontId="18" fillId="24" borderId="21" xfId="0" applyFont="1" applyFill="1" applyBorder="1" applyAlignment="1">
      <alignment vertical="center"/>
    </xf>
    <xf numFmtId="0" fontId="18" fillId="24" borderId="14" xfId="0" applyFont="1" applyFill="1" applyBorder="1" applyAlignment="1">
      <alignment vertical="center"/>
    </xf>
    <xf numFmtId="0" fontId="18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0" fillId="24" borderId="9" xfId="0" applyFill="1" applyBorder="1" applyAlignment="1">
      <alignment vertical="center"/>
    </xf>
    <xf numFmtId="171" fontId="0" fillId="24" borderId="9" xfId="67" applyNumberFormat="1" applyFont="1" applyFill="1" applyBorder="1" applyAlignment="1">
      <alignment horizontal="center" vertical="center"/>
    </xf>
    <xf numFmtId="171" fontId="0" fillId="24" borderId="9" xfId="67" applyNumberFormat="1" applyFont="1" applyFill="1" applyBorder="1" applyAlignment="1">
      <alignment vertical="center"/>
    </xf>
    <xf numFmtId="0" fontId="0" fillId="24" borderId="9" xfId="0" applyFill="1" applyBorder="1" applyAlignment="1">
      <alignment horizontal="center" vertical="center"/>
    </xf>
    <xf numFmtId="0" fontId="18" fillId="24" borderId="9" xfId="0" applyFont="1" applyFill="1" applyBorder="1" applyAlignment="1">
      <alignment vertical="center"/>
    </xf>
    <xf numFmtId="0" fontId="18" fillId="24" borderId="24" xfId="0" applyFont="1" applyFill="1" applyBorder="1" applyAlignment="1">
      <alignment vertical="center"/>
    </xf>
    <xf numFmtId="171" fontId="0" fillId="24" borderId="25" xfId="67" applyNumberFormat="1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171" fontId="0" fillId="24" borderId="15" xfId="67" applyNumberFormat="1" applyFont="1" applyFill="1" applyBorder="1" applyAlignment="1">
      <alignment horizontal="center" vertical="center"/>
    </xf>
    <xf numFmtId="171" fontId="0" fillId="24" borderId="15" xfId="67" applyNumberFormat="1" applyFont="1" applyFill="1" applyBorder="1" applyAlignment="1">
      <alignment vertical="center"/>
    </xf>
    <xf numFmtId="0" fontId="0" fillId="24" borderId="15" xfId="0" applyFill="1" applyBorder="1" applyAlignment="1">
      <alignment horizontal="center" vertical="center"/>
    </xf>
    <xf numFmtId="0" fontId="19" fillId="24" borderId="23" xfId="0" applyFont="1" applyFill="1" applyBorder="1" applyAlignment="1">
      <alignment vertical="center" wrapText="1"/>
    </xf>
    <xf numFmtId="0" fontId="19" fillId="24" borderId="27" xfId="0" applyFont="1" applyFill="1" applyBorder="1" applyAlignment="1">
      <alignment vertical="center" wrapText="1"/>
    </xf>
    <xf numFmtId="171" fontId="0" fillId="24" borderId="14" xfId="67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71" fontId="0" fillId="24" borderId="0" xfId="67" applyNumberFormat="1" applyFont="1" applyFill="1" applyAlignment="1">
      <alignment horizontal="center" vertical="center"/>
    </xf>
    <xf numFmtId="171" fontId="0" fillId="24" borderId="0" xfId="67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8" fillId="24" borderId="0" xfId="0" applyFont="1" applyFill="1" applyAlignment="1">
      <alignment vertical="center"/>
    </xf>
    <xf numFmtId="0" fontId="20" fillId="24" borderId="28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vertical="center"/>
    </xf>
    <xf numFmtId="0" fontId="18" fillId="24" borderId="29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justify" vertical="center"/>
    </xf>
    <xf numFmtId="0" fontId="0" fillId="0" borderId="32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left" vertical="center"/>
    </xf>
    <xf numFmtId="168" fontId="19" fillId="0" borderId="9" xfId="0" applyNumberFormat="1" applyFont="1" applyFill="1" applyBorder="1" applyAlignment="1">
      <alignment horizontal="left" vertical="center"/>
    </xf>
    <xf numFmtId="49" fontId="18" fillId="0" borderId="9" xfId="67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49" fontId="18" fillId="0" borderId="34" xfId="67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49" fontId="18" fillId="0" borderId="27" xfId="67" applyNumberFormat="1" applyFont="1" applyFill="1" applyBorder="1" applyAlignment="1">
      <alignment horizontal="center" vertical="center"/>
    </xf>
    <xf numFmtId="0" fontId="20" fillId="16" borderId="35" xfId="0" applyFont="1" applyFill="1" applyBorder="1" applyAlignment="1">
      <alignment horizontal="center" vertical="center"/>
    </xf>
    <xf numFmtId="0" fontId="20" fillId="16" borderId="33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35" xfId="0" applyFont="1" applyBorder="1" applyAlignment="1">
      <alignment horizontal="center" vertical="center"/>
    </xf>
    <xf numFmtId="9" fontId="26" fillId="4" borderId="10" xfId="81" applyFont="1" applyFill="1" applyBorder="1" applyAlignment="1">
      <alignment vertical="center"/>
    </xf>
    <xf numFmtId="9" fontId="38" fillId="0" borderId="10" xfId="81" applyFont="1" applyFill="1" applyBorder="1" applyAlignment="1" applyProtection="1">
      <alignment horizontal="center" vertical="center" wrapText="1"/>
      <protection locked="0"/>
    </xf>
    <xf numFmtId="9" fontId="38" fillId="0" borderId="10" xfId="8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 wrapText="1"/>
    </xf>
    <xf numFmtId="3" fontId="0" fillId="0" borderId="33" xfId="0" applyNumberFormat="1" applyFont="1" applyFill="1" applyBorder="1" applyAlignment="1">
      <alignment horizontal="right" vertical="center"/>
    </xf>
    <xf numFmtId="171" fontId="0" fillId="24" borderId="10" xfId="67" applyNumberFormat="1" applyFont="1" applyFill="1" applyBorder="1" applyAlignment="1">
      <alignment vertical="center"/>
    </xf>
    <xf numFmtId="171" fontId="0" fillId="24" borderId="10" xfId="67" applyNumberFormat="1" applyFont="1" applyFill="1" applyBorder="1" applyAlignment="1">
      <alignment horizontal="center" vertical="center"/>
    </xf>
    <xf numFmtId="0" fontId="0" fillId="24" borderId="10" xfId="75" applyFont="1" applyFill="1" applyBorder="1" applyAlignment="1">
      <alignment horizontal="center" vertical="center"/>
      <protection/>
    </xf>
    <xf numFmtId="174" fontId="38" fillId="0" borderId="10" xfId="71" applyNumberFormat="1" applyFont="1" applyFill="1" applyBorder="1" applyAlignment="1" applyProtection="1">
      <alignment horizontal="right" vertical="center" wrapText="1"/>
      <protection/>
    </xf>
    <xf numFmtId="0" fontId="24" fillId="0" borderId="10" xfId="75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1" fillId="0" borderId="0" xfId="75" applyFont="1" applyFill="1" applyAlignment="1">
      <alignment vertical="center"/>
      <protection/>
    </xf>
    <xf numFmtId="3" fontId="21" fillId="0" borderId="0" xfId="75" applyNumberFormat="1" applyFont="1" applyFill="1" applyAlignment="1">
      <alignment vertical="center"/>
      <protection/>
    </xf>
    <xf numFmtId="4" fontId="26" fillId="0" borderId="10" xfId="75" applyNumberFormat="1" applyFont="1" applyFill="1" applyBorder="1" applyAlignment="1">
      <alignment horizontal="center" vertical="center" wrapText="1"/>
      <protection/>
    </xf>
    <xf numFmtId="49" fontId="26" fillId="0" borderId="10" xfId="75" applyNumberFormat="1" applyFont="1" applyFill="1" applyBorder="1" applyAlignment="1">
      <alignment horizontal="center" vertical="center" wrapText="1"/>
      <protection/>
    </xf>
    <xf numFmtId="0" fontId="26" fillId="0" borderId="10" xfId="75" applyFont="1" applyFill="1" applyBorder="1" applyAlignment="1">
      <alignment horizontal="center" vertical="center"/>
      <protection/>
    </xf>
    <xf numFmtId="0" fontId="0" fillId="0" borderId="0" xfId="75" applyAlignment="1">
      <alignment vertical="center"/>
      <protection/>
    </xf>
    <xf numFmtId="0" fontId="18" fillId="0" borderId="0" xfId="75" applyFont="1" applyAlignment="1">
      <alignment vertical="center"/>
      <protection/>
    </xf>
    <xf numFmtId="14" fontId="24" fillId="0" borderId="10" xfId="75" applyNumberFormat="1" applyFont="1" applyBorder="1" applyAlignment="1">
      <alignment horizontal="center" vertical="center"/>
      <protection/>
    </xf>
    <xf numFmtId="171" fontId="39" fillId="0" borderId="10" xfId="68" applyNumberFormat="1" applyFont="1" applyFill="1" applyBorder="1" applyAlignment="1" applyProtection="1">
      <alignment horizontal="left" vertical="center" wrapText="1"/>
      <protection/>
    </xf>
    <xf numFmtId="171" fontId="39" fillId="0" borderId="10" xfId="68" applyNumberFormat="1" applyFont="1" applyFill="1" applyBorder="1" applyAlignment="1" applyProtection="1">
      <alignment horizontal="justify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 locked="0"/>
    </xf>
    <xf numFmtId="170" fontId="26" fillId="0" borderId="10" xfId="65" applyNumberFormat="1" applyFont="1" applyFill="1" applyBorder="1" applyAlignment="1">
      <alignment horizontal="right" vertical="center"/>
    </xf>
    <xf numFmtId="0" fontId="33" fillId="24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70" fontId="0" fillId="0" borderId="10" xfId="64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center" vertical="center" wrapText="1"/>
    </xf>
    <xf numFmtId="171" fontId="0" fillId="0" borderId="0" xfId="0" applyNumberFormat="1" applyAlignment="1">
      <alignment vertical="center"/>
    </xf>
    <xf numFmtId="171" fontId="0" fillId="0" borderId="10" xfId="68" applyNumberFormat="1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vertical="center"/>
    </xf>
    <xf numFmtId="0" fontId="0" fillId="24" borderId="36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71" fontId="39" fillId="24" borderId="10" xfId="68" applyNumberFormat="1" applyFont="1" applyFill="1" applyBorder="1" applyAlignment="1" applyProtection="1">
      <alignment horizontal="left" vertical="center" wrapText="1"/>
      <protection/>
    </xf>
    <xf numFmtId="174" fontId="38" fillId="24" borderId="10" xfId="71" applyNumberFormat="1" applyFont="1" applyFill="1" applyBorder="1" applyAlignment="1" applyProtection="1">
      <alignment horizontal="right" vertical="center" wrapText="1"/>
      <protection/>
    </xf>
    <xf numFmtId="9" fontId="38" fillId="24" borderId="10" xfId="81" applyFont="1" applyFill="1" applyBorder="1" applyAlignment="1" applyProtection="1">
      <alignment horizontal="center" vertical="center" wrapText="1"/>
      <protection locked="0"/>
    </xf>
    <xf numFmtId="171" fontId="21" fillId="0" borderId="10" xfId="62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71" fontId="24" fillId="0" borderId="10" xfId="68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71" fontId="41" fillId="24" borderId="10" xfId="68" applyNumberFormat="1" applyFont="1" applyFill="1" applyBorder="1" applyAlignment="1" applyProtection="1">
      <alignment horizontal="center" vertical="center" wrapText="1"/>
      <protection/>
    </xf>
    <xf numFmtId="2" fontId="24" fillId="24" borderId="10" xfId="81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34" fillId="26" borderId="38" xfId="79" applyFont="1" applyFill="1" applyBorder="1" applyAlignment="1">
      <alignment horizontal="left" vertical="center" wrapText="1"/>
      <protection/>
    </xf>
    <xf numFmtId="0" fontId="18" fillId="24" borderId="37" xfId="0" applyFont="1" applyFill="1" applyBorder="1" applyAlignment="1">
      <alignment vertical="center"/>
    </xf>
    <xf numFmtId="0" fontId="18" fillId="24" borderId="39" xfId="0" applyFont="1" applyFill="1" applyBorder="1" applyAlignment="1">
      <alignment vertical="center"/>
    </xf>
    <xf numFmtId="0" fontId="18" fillId="24" borderId="40" xfId="0" applyFont="1" applyFill="1" applyBorder="1" applyAlignment="1">
      <alignment vertical="center"/>
    </xf>
    <xf numFmtId="0" fontId="18" fillId="27" borderId="10" xfId="0" applyFont="1" applyFill="1" applyBorder="1" applyAlignment="1">
      <alignment vertical="center"/>
    </xf>
    <xf numFmtId="0" fontId="25" fillId="27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vertical="center"/>
    </xf>
    <xf numFmtId="4" fontId="34" fillId="24" borderId="10" xfId="62" applyNumberFormat="1" applyFont="1" applyFill="1" applyBorder="1" applyAlignment="1">
      <alignment horizontal="center" vertical="center"/>
    </xf>
    <xf numFmtId="164" fontId="24" fillId="0" borderId="10" xfId="69" applyFont="1" applyFill="1" applyBorder="1" applyAlignment="1">
      <alignment horizontal="center" vertical="center" wrapText="1"/>
    </xf>
    <xf numFmtId="169" fontId="34" fillId="24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0" fontId="18" fillId="28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8" fillId="24" borderId="10" xfId="0" applyFont="1" applyFill="1" applyBorder="1" applyAlignment="1" applyProtection="1">
      <alignment horizontal="center" vertical="center" wrapText="1"/>
      <protection locked="0"/>
    </xf>
    <xf numFmtId="0" fontId="38" fillId="24" borderId="10" xfId="0" applyFont="1" applyFill="1" applyBorder="1" applyAlignment="1" applyProtection="1">
      <alignment horizontal="center" vertical="center"/>
      <protection locked="0"/>
    </xf>
    <xf numFmtId="174" fontId="38" fillId="24" borderId="10" xfId="0" applyNumberFormat="1" applyFont="1" applyFill="1" applyBorder="1" applyAlignment="1" applyProtection="1">
      <alignment horizontal="right" vertical="center"/>
      <protection/>
    </xf>
    <xf numFmtId="174" fontId="38" fillId="0" borderId="10" xfId="0" applyNumberFormat="1" applyFont="1" applyFill="1" applyBorder="1" applyAlignment="1" applyProtection="1">
      <alignment horizontal="right" vertical="center"/>
      <protection/>
    </xf>
    <xf numFmtId="174" fontId="0" fillId="0" borderId="10" xfId="0" applyNumberFormat="1" applyFont="1" applyBorder="1" applyAlignment="1">
      <alignment vertical="center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vertical="center" wrapText="1"/>
    </xf>
    <xf numFmtId="9" fontId="39" fillId="0" borderId="10" xfId="81" applyFont="1" applyFill="1" applyBorder="1" applyAlignment="1" applyProtection="1">
      <alignment horizontal="center" vertical="center" wrapText="1"/>
      <protection/>
    </xf>
    <xf numFmtId="9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 applyProtection="1">
      <alignment horizontal="left" vertical="center" wrapText="1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26" fillId="4" borderId="10" xfId="0" applyFont="1" applyFill="1" applyBorder="1" applyAlignment="1">
      <alignment vertical="center"/>
    </xf>
    <xf numFmtId="0" fontId="26" fillId="4" borderId="31" xfId="0" applyFont="1" applyFill="1" applyBorder="1" applyAlignment="1">
      <alignment vertical="center"/>
    </xf>
    <xf numFmtId="0" fontId="26" fillId="4" borderId="18" xfId="0" applyFont="1" applyFill="1" applyBorder="1" applyAlignment="1">
      <alignment vertical="center"/>
    </xf>
    <xf numFmtId="0" fontId="26" fillId="4" borderId="36" xfId="0" applyFont="1" applyFill="1" applyBorder="1" applyAlignment="1">
      <alignment vertical="center"/>
    </xf>
    <xf numFmtId="174" fontId="26" fillId="4" borderId="1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9" fontId="0" fillId="0" borderId="0" xfId="0" applyNumberFormat="1" applyAlignment="1">
      <alignment vertical="center"/>
    </xf>
    <xf numFmtId="9" fontId="39" fillId="24" borderId="10" xfId="81" applyFont="1" applyFill="1" applyBorder="1" applyAlignment="1" applyProtection="1">
      <alignment horizontal="center" vertical="center" wrapText="1"/>
      <protection/>
    </xf>
    <xf numFmtId="0" fontId="0" fillId="28" borderId="10" xfId="0" applyFont="1" applyFill="1" applyBorder="1" applyAlignment="1">
      <alignment horizontal="center" vertical="center" wrapText="1"/>
    </xf>
    <xf numFmtId="171" fontId="39" fillId="28" borderId="10" xfId="68" applyNumberFormat="1" applyFont="1" applyFill="1" applyBorder="1" applyAlignment="1" applyProtection="1">
      <alignment horizontal="left" vertical="center" wrapText="1"/>
      <protection/>
    </xf>
    <xf numFmtId="9" fontId="39" fillId="28" borderId="10" xfId="81" applyFont="1" applyFill="1" applyBorder="1" applyAlignment="1" applyProtection="1">
      <alignment horizontal="center" vertical="center" wrapText="1"/>
      <protection/>
    </xf>
    <xf numFmtId="9" fontId="0" fillId="28" borderId="10" xfId="81" applyFont="1" applyFill="1" applyBorder="1" applyAlignment="1">
      <alignment horizontal="center" vertical="center" wrapText="1"/>
    </xf>
    <xf numFmtId="9" fontId="38" fillId="28" borderId="10" xfId="0" applyNumberFormat="1" applyFont="1" applyFill="1" applyBorder="1" applyAlignment="1" applyProtection="1">
      <alignment horizontal="center" vertical="center" wrapText="1"/>
      <protection locked="0"/>
    </xf>
    <xf numFmtId="174" fontId="38" fillId="28" borderId="10" xfId="71" applyNumberFormat="1" applyFont="1" applyFill="1" applyBorder="1" applyAlignment="1" applyProtection="1">
      <alignment horizontal="right" vertical="center" wrapText="1"/>
      <protection/>
    </xf>
    <xf numFmtId="9" fontId="38" fillId="28" borderId="10" xfId="0" applyNumberFormat="1" applyFont="1" applyFill="1" applyBorder="1" applyAlignment="1" applyProtection="1">
      <alignment horizontal="center" vertical="center"/>
      <protection locked="0"/>
    </xf>
    <xf numFmtId="174" fontId="38" fillId="28" borderId="10" xfId="0" applyNumberFormat="1" applyFont="1" applyFill="1" applyBorder="1" applyAlignment="1" applyProtection="1">
      <alignment horizontal="right" vertical="center"/>
      <protection/>
    </xf>
    <xf numFmtId="9" fontId="38" fillId="28" borderId="10" xfId="81" applyFont="1" applyFill="1" applyBorder="1" applyAlignment="1" applyProtection="1">
      <alignment horizontal="center" vertical="center"/>
      <protection locked="0"/>
    </xf>
    <xf numFmtId="0" fontId="39" fillId="28" borderId="10" xfId="0" applyFont="1" applyFill="1" applyBorder="1" applyAlignment="1" applyProtection="1">
      <alignment horizontal="left" vertical="center" wrapText="1"/>
      <protection/>
    </xf>
    <xf numFmtId="9" fontId="38" fillId="28" borderId="10" xfId="81" applyFont="1" applyFill="1" applyBorder="1" applyAlignment="1" applyProtection="1">
      <alignment horizontal="center" vertical="center" wrapText="1"/>
      <protection locked="0"/>
    </xf>
    <xf numFmtId="174" fontId="0" fillId="28" borderId="10" xfId="0" applyNumberFormat="1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horizontal="justify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170" fontId="43" fillId="0" borderId="10" xfId="65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justify" vertical="center" wrapText="1"/>
    </xf>
    <xf numFmtId="49" fontId="43" fillId="0" borderId="35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43" fillId="0" borderId="31" xfId="0" applyFont="1" applyFill="1" applyBorder="1" applyAlignment="1">
      <alignment vertical="center" wrapText="1"/>
    </xf>
    <xf numFmtId="171" fontId="27" fillId="0" borderId="0" xfId="0" applyNumberFormat="1" applyFont="1" applyFill="1" applyBorder="1" applyAlignment="1">
      <alignment vertical="center"/>
    </xf>
    <xf numFmtId="171" fontId="19" fillId="24" borderId="10" xfId="67" applyNumberFormat="1" applyFont="1" applyFill="1" applyBorder="1" applyAlignment="1">
      <alignment horizontal="center" vertical="center" wrapText="1"/>
    </xf>
    <xf numFmtId="171" fontId="19" fillId="24" borderId="10" xfId="67" applyNumberFormat="1" applyFont="1" applyFill="1" applyBorder="1" applyAlignment="1">
      <alignment horizontal="center" vertical="center" wrapText="1"/>
    </xf>
    <xf numFmtId="171" fontId="19" fillId="24" borderId="10" xfId="67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 applyProtection="1">
      <alignment horizontal="left" vertical="center" wrapText="1"/>
      <protection locked="0"/>
    </xf>
    <xf numFmtId="169" fontId="34" fillId="26" borderId="10" xfId="79" applyNumberFormat="1" applyFont="1" applyFill="1" applyBorder="1" applyAlignment="1">
      <alignment horizontal="left" vertical="center" wrapText="1"/>
      <protection/>
    </xf>
    <xf numFmtId="0" fontId="19" fillId="24" borderId="10" xfId="0" applyFont="1" applyFill="1" applyBorder="1" applyAlignment="1">
      <alignment horizontal="center" vertical="center" wrapText="1"/>
    </xf>
    <xf numFmtId="171" fontId="19" fillId="24" borderId="10" xfId="67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171" fontId="19" fillId="24" borderId="10" xfId="67" applyNumberFormat="1" applyFont="1" applyFill="1" applyBorder="1" applyAlignment="1">
      <alignment vertical="center"/>
    </xf>
    <xf numFmtId="164" fontId="34" fillId="24" borderId="10" xfId="71" applyFont="1" applyFill="1" applyBorder="1" applyAlignment="1">
      <alignment horizontal="center" vertical="center" wrapText="1"/>
    </xf>
    <xf numFmtId="175" fontId="34" fillId="24" borderId="10" xfId="62" applyNumberFormat="1" applyFont="1" applyFill="1" applyBorder="1" applyAlignment="1">
      <alignment horizontal="right" vertical="center"/>
    </xf>
    <xf numFmtId="0" fontId="22" fillId="0" borderId="10" xfId="75" applyFont="1" applyBorder="1" applyAlignment="1">
      <alignment horizontal="center" vertical="center"/>
      <protection/>
    </xf>
    <xf numFmtId="0" fontId="22" fillId="0" borderId="31" xfId="75" applyFont="1" applyBorder="1" applyAlignment="1">
      <alignment horizontal="center" vertical="center" wrapText="1"/>
      <protection/>
    </xf>
    <xf numFmtId="0" fontId="22" fillId="0" borderId="18" xfId="75" applyFont="1" applyBorder="1" applyAlignment="1">
      <alignment horizontal="center" vertical="center" wrapText="1"/>
      <protection/>
    </xf>
    <xf numFmtId="0" fontId="22" fillId="0" borderId="36" xfId="75" applyFont="1" applyBorder="1" applyAlignment="1">
      <alignment horizontal="center" vertical="center" wrapText="1"/>
      <protection/>
    </xf>
    <xf numFmtId="9" fontId="24" fillId="24" borderId="25" xfId="81" applyFont="1" applyFill="1" applyBorder="1" applyAlignment="1">
      <alignment horizontal="center" vertical="center"/>
    </xf>
    <xf numFmtId="9" fontId="24" fillId="24" borderId="35" xfId="8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1" xfId="75" applyFont="1" applyBorder="1" applyAlignment="1">
      <alignment horizontal="center" vertical="center"/>
      <protection/>
    </xf>
    <xf numFmtId="0" fontId="22" fillId="0" borderId="18" xfId="75" applyFont="1" applyBorder="1" applyAlignment="1">
      <alignment horizontal="center" vertical="center"/>
      <protection/>
    </xf>
    <xf numFmtId="0" fontId="22" fillId="0" borderId="36" xfId="75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1" xfId="75" applyFont="1" applyBorder="1" applyAlignment="1">
      <alignment horizontal="center" vertical="center"/>
      <protection/>
    </xf>
    <xf numFmtId="0" fontId="27" fillId="0" borderId="18" xfId="75" applyFont="1" applyBorder="1" applyAlignment="1">
      <alignment horizontal="center" vertical="center"/>
      <protection/>
    </xf>
    <xf numFmtId="0" fontId="27" fillId="0" borderId="36" xfId="75" applyFont="1" applyBorder="1" applyAlignment="1">
      <alignment horizontal="center" vertical="center"/>
      <protection/>
    </xf>
    <xf numFmtId="171" fontId="0" fillId="0" borderId="3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49" fontId="18" fillId="0" borderId="0" xfId="67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16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9" fillId="0" borderId="36" xfId="0" applyFont="1" applyBorder="1" applyAlignment="1">
      <alignment horizontal="right" vertical="center"/>
    </xf>
    <xf numFmtId="0" fontId="19" fillId="16" borderId="35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19" fillId="16" borderId="31" xfId="0" applyFont="1" applyFill="1" applyBorder="1" applyAlignment="1">
      <alignment horizontal="left" vertical="center" wrapText="1"/>
    </xf>
    <xf numFmtId="0" fontId="19" fillId="16" borderId="18" xfId="0" applyFont="1" applyFill="1" applyBorder="1" applyAlignment="1">
      <alignment horizontal="left" vertical="center" wrapText="1"/>
    </xf>
    <xf numFmtId="0" fontId="19" fillId="16" borderId="36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18" fillId="0" borderId="9" xfId="67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14" fontId="22" fillId="0" borderId="31" xfId="0" applyNumberFormat="1" applyFont="1" applyBorder="1" applyAlignment="1">
      <alignment horizontal="center" vertical="center"/>
    </xf>
    <xf numFmtId="14" fontId="22" fillId="0" borderId="36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7" fillId="0" borderId="10" xfId="75" applyFont="1" applyBorder="1" applyAlignment="1">
      <alignment horizontal="center" vertical="center"/>
      <protection/>
    </xf>
    <xf numFmtId="171" fontId="41" fillId="24" borderId="25" xfId="68" applyNumberFormat="1" applyFont="1" applyFill="1" applyBorder="1" applyAlignment="1" applyProtection="1">
      <alignment horizontal="center" vertical="center" wrapText="1"/>
      <protection/>
    </xf>
    <xf numFmtId="171" fontId="41" fillId="24" borderId="35" xfId="68" applyNumberFormat="1" applyFont="1" applyFill="1" applyBorder="1" applyAlignment="1" applyProtection="1">
      <alignment horizontal="center" vertical="center" wrapText="1"/>
      <protection/>
    </xf>
    <xf numFmtId="0" fontId="24" fillId="0" borderId="37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/>
    </xf>
    <xf numFmtId="0" fontId="19" fillId="24" borderId="3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/>
    </xf>
    <xf numFmtId="0" fontId="18" fillId="24" borderId="39" xfId="0" applyFont="1" applyFill="1" applyBorder="1" applyAlignment="1">
      <alignment horizontal="center" vertical="center"/>
    </xf>
    <xf numFmtId="0" fontId="18" fillId="24" borderId="40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 wrapText="1"/>
    </xf>
    <xf numFmtId="0" fontId="19" fillId="24" borderId="43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0" fontId="0" fillId="24" borderId="36" xfId="0" applyFill="1" applyBorder="1" applyAlignment="1">
      <alignment horizontal="left" vertical="center"/>
    </xf>
    <xf numFmtId="171" fontId="19" fillId="24" borderId="47" xfId="67" applyNumberFormat="1" applyFont="1" applyFill="1" applyBorder="1" applyAlignment="1">
      <alignment horizontal="center" vertical="center" wrapText="1"/>
    </xf>
    <xf numFmtId="171" fontId="19" fillId="24" borderId="35" xfId="67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right" vertical="center"/>
    </xf>
    <xf numFmtId="0" fontId="18" fillId="24" borderId="31" xfId="0" applyFont="1" applyFill="1" applyBorder="1" applyAlignment="1">
      <alignment horizontal="center" vertical="center"/>
    </xf>
    <xf numFmtId="0" fontId="18" fillId="24" borderId="18" xfId="0" applyFont="1" applyFill="1" applyBorder="1" applyAlignment="1">
      <alignment horizontal="center" vertical="center"/>
    </xf>
    <xf numFmtId="0" fontId="18" fillId="24" borderId="36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26" fillId="24" borderId="48" xfId="0" applyFont="1" applyFill="1" applyBorder="1" applyAlignment="1">
      <alignment horizontal="right" vertical="center"/>
    </xf>
    <xf numFmtId="0" fontId="26" fillId="24" borderId="39" xfId="0" applyFont="1" applyFill="1" applyBorder="1" applyAlignment="1">
      <alignment horizontal="right" vertical="center"/>
    </xf>
    <xf numFmtId="0" fontId="26" fillId="24" borderId="41" xfId="0" applyFont="1" applyFill="1" applyBorder="1" applyAlignment="1">
      <alignment horizontal="right" vertical="center"/>
    </xf>
    <xf numFmtId="0" fontId="0" fillId="24" borderId="18" xfId="0" applyFill="1" applyBorder="1" applyAlignment="1">
      <alignment horizontal="center" vertical="center"/>
    </xf>
    <xf numFmtId="171" fontId="19" fillId="24" borderId="25" xfId="67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6" fillId="24" borderId="49" xfId="0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right" vertical="center"/>
    </xf>
    <xf numFmtId="0" fontId="26" fillId="24" borderId="21" xfId="0" applyFont="1" applyFill="1" applyBorder="1" applyAlignment="1">
      <alignment horizontal="right" vertical="center"/>
    </xf>
    <xf numFmtId="0" fontId="18" fillId="24" borderId="19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18" fillId="24" borderId="50" xfId="0" applyFont="1" applyFill="1" applyBorder="1" applyAlignment="1">
      <alignment horizontal="center" vertical="center"/>
    </xf>
    <xf numFmtId="171" fontId="20" fillId="24" borderId="47" xfId="67" applyNumberFormat="1" applyFont="1" applyFill="1" applyBorder="1" applyAlignment="1">
      <alignment horizontal="center" vertical="center" wrapText="1"/>
    </xf>
    <xf numFmtId="171" fontId="20" fillId="24" borderId="35" xfId="67" applyNumberFormat="1" applyFont="1" applyFill="1" applyBorder="1" applyAlignment="1">
      <alignment horizontal="center" vertical="center" wrapText="1"/>
    </xf>
    <xf numFmtId="171" fontId="20" fillId="24" borderId="10" xfId="67" applyNumberFormat="1" applyFont="1" applyFill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19" fillId="24" borderId="48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27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14" fontId="24" fillId="24" borderId="19" xfId="0" applyNumberFormat="1" applyFont="1" applyFill="1" applyBorder="1" applyAlignment="1">
      <alignment horizontal="center" vertical="center" wrapText="1"/>
    </xf>
    <xf numFmtId="14" fontId="24" fillId="24" borderId="20" xfId="0" applyNumberFormat="1" applyFont="1" applyFill="1" applyBorder="1" applyAlignment="1">
      <alignment horizontal="center" vertical="center" wrapText="1"/>
    </xf>
    <xf numFmtId="14" fontId="24" fillId="24" borderId="50" xfId="0" applyNumberFormat="1" applyFont="1" applyFill="1" applyBorder="1" applyAlignment="1">
      <alignment horizontal="center" vertical="center" wrapText="1"/>
    </xf>
    <xf numFmtId="0" fontId="19" fillId="24" borderId="52" xfId="0" applyFont="1" applyFill="1" applyBorder="1" applyAlignment="1">
      <alignment horizontal="left" vertical="center"/>
    </xf>
    <xf numFmtId="0" fontId="19" fillId="24" borderId="45" xfId="0" applyFont="1" applyFill="1" applyBorder="1" applyAlignment="1">
      <alignment horizontal="left" vertical="center"/>
    </xf>
    <xf numFmtId="0" fontId="22" fillId="24" borderId="53" xfId="0" applyFont="1" applyFill="1" applyBorder="1" applyAlignment="1">
      <alignment horizontal="center" vertical="center"/>
    </xf>
    <xf numFmtId="0" fontId="22" fillId="24" borderId="54" xfId="0" applyFont="1" applyFill="1" applyBorder="1" applyAlignment="1">
      <alignment horizontal="center" vertical="center"/>
    </xf>
    <xf numFmtId="0" fontId="23" fillId="24" borderId="55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9" xfId="0" applyFont="1" applyFill="1" applyBorder="1" applyAlignment="1">
      <alignment horizontal="center" vertical="center" wrapText="1"/>
    </xf>
    <xf numFmtId="0" fontId="19" fillId="24" borderId="48" xfId="0" applyFont="1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19" fillId="24" borderId="9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0" fillId="24" borderId="9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17" fillId="24" borderId="56" xfId="0" applyFont="1" applyFill="1" applyBorder="1" applyAlignment="1">
      <alignment horizontal="center" vertical="center" wrapText="1"/>
    </xf>
    <xf numFmtId="0" fontId="17" fillId="24" borderId="57" xfId="0" applyFont="1" applyFill="1" applyBorder="1" applyAlignment="1">
      <alignment horizontal="center" vertical="center" wrapText="1"/>
    </xf>
    <xf numFmtId="0" fontId="17" fillId="24" borderId="58" xfId="0" applyFont="1" applyFill="1" applyBorder="1" applyAlignment="1">
      <alignment horizontal="center" vertical="center" wrapText="1"/>
    </xf>
    <xf numFmtId="0" fontId="17" fillId="24" borderId="59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171" fontId="19" fillId="24" borderId="10" xfId="67" applyNumberFormat="1" applyFont="1" applyFill="1" applyBorder="1" applyAlignment="1">
      <alignment horizontal="center" vertical="center" wrapText="1"/>
    </xf>
    <xf numFmtId="0" fontId="40" fillId="24" borderId="52" xfId="0" applyFont="1" applyFill="1" applyBorder="1" applyAlignment="1">
      <alignment horizontal="left" vertical="center"/>
    </xf>
    <xf numFmtId="0" fontId="40" fillId="24" borderId="45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horizontal="left" vertical="center"/>
    </xf>
    <xf numFmtId="0" fontId="18" fillId="24" borderId="51" xfId="0" applyFont="1" applyFill="1" applyBorder="1" applyAlignment="1">
      <alignment horizontal="center" vertical="center"/>
    </xf>
    <xf numFmtId="0" fontId="34" fillId="24" borderId="31" xfId="0" applyFont="1" applyFill="1" applyBorder="1" applyAlignment="1">
      <alignment horizontal="center" vertical="center"/>
    </xf>
    <xf numFmtId="0" fontId="34" fillId="24" borderId="3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left" vertical="center"/>
    </xf>
    <xf numFmtId="0" fontId="26" fillId="24" borderId="18" xfId="0" applyFont="1" applyFill="1" applyBorder="1" applyAlignment="1">
      <alignment horizontal="left" vertical="center"/>
    </xf>
    <xf numFmtId="171" fontId="19" fillId="24" borderId="25" xfId="67" applyNumberFormat="1" applyFont="1" applyFill="1" applyBorder="1" applyAlignment="1">
      <alignment horizontal="center" vertical="center"/>
    </xf>
    <xf numFmtId="171" fontId="19" fillId="24" borderId="35" xfId="67" applyNumberFormat="1" applyFont="1" applyFill="1" applyBorder="1" applyAlignment="1">
      <alignment horizontal="center" vertical="center"/>
    </xf>
    <xf numFmtId="0" fontId="17" fillId="0" borderId="33" xfId="75" applyFont="1" applyFill="1" applyBorder="1" applyAlignment="1">
      <alignment horizontal="center" vertical="center"/>
      <protection/>
    </xf>
    <xf numFmtId="0" fontId="17" fillId="0" borderId="9" xfId="75" applyFont="1" applyFill="1" applyBorder="1" applyAlignment="1">
      <alignment horizontal="center" vertical="center"/>
      <protection/>
    </xf>
    <xf numFmtId="0" fontId="17" fillId="0" borderId="27" xfId="75" applyFont="1" applyFill="1" applyBorder="1" applyAlignment="1">
      <alignment horizontal="center" vertical="center"/>
      <protection/>
    </xf>
    <xf numFmtId="0" fontId="26" fillId="0" borderId="31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right" vertical="center"/>
    </xf>
    <xf numFmtId="0" fontId="26" fillId="0" borderId="36" xfId="0" applyFont="1" applyFill="1" applyBorder="1" applyAlignment="1">
      <alignment horizontal="right" vertical="center"/>
    </xf>
    <xf numFmtId="0" fontId="21" fillId="0" borderId="25" xfId="75" applyFont="1" applyFill="1" applyBorder="1" applyAlignment="1">
      <alignment horizontal="center" vertical="center"/>
      <protection/>
    </xf>
    <xf numFmtId="0" fontId="21" fillId="0" borderId="60" xfId="75" applyFont="1" applyFill="1" applyBorder="1" applyAlignment="1">
      <alignment horizontal="center" vertical="center"/>
      <protection/>
    </xf>
    <xf numFmtId="0" fontId="21" fillId="0" borderId="35" xfId="75" applyFont="1" applyFill="1" applyBorder="1" applyAlignment="1">
      <alignment horizontal="center" vertical="center"/>
      <protection/>
    </xf>
    <xf numFmtId="0" fontId="22" fillId="0" borderId="10" xfId="75" applyFont="1" applyFill="1" applyBorder="1" applyAlignment="1">
      <alignment horizontal="center" vertical="center"/>
      <protection/>
    </xf>
    <xf numFmtId="0" fontId="18" fillId="0" borderId="10" xfId="75" applyFont="1" applyBorder="1" applyAlignment="1">
      <alignment horizontal="center" vertical="center" wrapText="1"/>
      <protection/>
    </xf>
    <xf numFmtId="0" fontId="0" fillId="0" borderId="10" xfId="75" applyFont="1" applyBorder="1" applyAlignment="1">
      <alignment horizontal="center" vertical="center" wrapText="1"/>
      <protection/>
    </xf>
    <xf numFmtId="0" fontId="22" fillId="0" borderId="10" xfId="75" applyFont="1" applyBorder="1" applyAlignment="1">
      <alignment horizontal="center" vertical="center" wrapText="1"/>
      <protection/>
    </xf>
    <xf numFmtId="0" fontId="17" fillId="0" borderId="10" xfId="75" applyFont="1" applyBorder="1" applyAlignment="1">
      <alignment horizontal="center" vertical="center" wrapText="1"/>
      <protection/>
    </xf>
    <xf numFmtId="174" fontId="26" fillId="4" borderId="31" xfId="81" applyNumberFormat="1" applyFont="1" applyFill="1" applyBorder="1" applyAlignment="1">
      <alignment horizontal="center" vertical="center"/>
    </xf>
    <xf numFmtId="9" fontId="26" fillId="4" borderId="36" xfId="8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9" fontId="19" fillId="0" borderId="31" xfId="81" applyFont="1" applyBorder="1" applyAlignment="1">
      <alignment horizontal="center" vertical="center" wrapText="1"/>
    </xf>
    <xf numFmtId="9" fontId="19" fillId="0" borderId="36" xfId="81" applyFont="1" applyBorder="1" applyAlignment="1">
      <alignment horizontal="center" vertical="center" wrapText="1"/>
    </xf>
    <xf numFmtId="0" fontId="0" fillId="28" borderId="60" xfId="0" applyFont="1" applyFill="1" applyBorder="1" applyAlignment="1">
      <alignment horizontal="center" vertical="center" wrapText="1"/>
    </xf>
    <xf numFmtId="0" fontId="0" fillId="28" borderId="35" xfId="0" applyFont="1" applyFill="1" applyBorder="1" applyAlignment="1">
      <alignment horizontal="center" vertical="center" wrapText="1"/>
    </xf>
    <xf numFmtId="0" fontId="0" fillId="28" borderId="31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0" fillId="28" borderId="36" xfId="0" applyFont="1" applyFill="1" applyBorder="1" applyAlignment="1">
      <alignment horizontal="center" vertical="center" wrapText="1"/>
    </xf>
    <xf numFmtId="9" fontId="19" fillId="28" borderId="31" xfId="81" applyFont="1" applyFill="1" applyBorder="1" applyAlignment="1">
      <alignment horizontal="center" vertical="center" wrapText="1"/>
    </xf>
    <xf numFmtId="9" fontId="19" fillId="28" borderId="36" xfId="8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9" fontId="19" fillId="24" borderId="10" xfId="8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justify" vertical="center" wrapText="1"/>
    </xf>
    <xf numFmtId="9" fontId="19" fillId="28" borderId="10" xfId="81" applyFont="1" applyFill="1" applyBorder="1" applyAlignment="1">
      <alignment horizontal="center" vertical="center" wrapText="1"/>
    </xf>
    <xf numFmtId="1" fontId="0" fillId="0" borderId="31" xfId="81" applyNumberFormat="1" applyFont="1" applyFill="1" applyBorder="1" applyAlignment="1">
      <alignment horizontal="center" vertical="center" wrapText="1"/>
    </xf>
    <xf numFmtId="1" fontId="0" fillId="0" borderId="36" xfId="81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9" fontId="19" fillId="0" borderId="10" xfId="81" applyFont="1" applyBorder="1" applyAlignment="1">
      <alignment horizontal="center" vertical="center" wrapText="1"/>
    </xf>
    <xf numFmtId="1" fontId="19" fillId="0" borderId="10" xfId="81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9" fontId="38" fillId="0" borderId="31" xfId="81" applyFont="1" applyFill="1" applyBorder="1" applyAlignment="1" applyProtection="1">
      <alignment horizontal="center" vertical="center" wrapText="1"/>
      <protection locked="0"/>
    </xf>
    <xf numFmtId="9" fontId="38" fillId="0" borderId="36" xfId="81" applyFont="1" applyFill="1" applyBorder="1" applyAlignment="1" applyProtection="1">
      <alignment horizontal="center" vertical="center" wrapText="1"/>
      <protection locked="0"/>
    </xf>
    <xf numFmtId="0" fontId="42" fillId="0" borderId="31" xfId="0" applyFont="1" applyFill="1" applyBorder="1" applyAlignment="1" applyProtection="1">
      <alignment horizontal="center" vertical="center" wrapText="1"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0" fontId="42" fillId="0" borderId="36" xfId="0" applyFont="1" applyFill="1" applyBorder="1" applyAlignment="1" applyProtection="1">
      <alignment horizontal="center" vertical="center" wrapText="1"/>
      <protection/>
    </xf>
    <xf numFmtId="0" fontId="0" fillId="24" borderId="25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vertical="center" wrapText="1"/>
    </xf>
    <xf numFmtId="0" fontId="42" fillId="24" borderId="31" xfId="0" applyFont="1" applyFill="1" applyBorder="1" applyAlignment="1" applyProtection="1">
      <alignment horizontal="center" vertical="center" wrapText="1"/>
      <protection/>
    </xf>
    <xf numFmtId="0" fontId="42" fillId="24" borderId="18" xfId="0" applyFont="1" applyFill="1" applyBorder="1" applyAlignment="1" applyProtection="1">
      <alignment horizontal="center" vertical="center" wrapText="1"/>
      <protection/>
    </xf>
    <xf numFmtId="0" fontId="42" fillId="24" borderId="36" xfId="0" applyFont="1" applyFill="1" applyBorder="1" applyAlignment="1" applyProtection="1">
      <alignment horizontal="center" vertical="center" wrapText="1"/>
      <protection/>
    </xf>
    <xf numFmtId="1" fontId="19" fillId="24" borderId="10" xfId="81" applyNumberFormat="1" applyFont="1" applyFill="1" applyBorder="1" applyAlignment="1">
      <alignment horizontal="center" vertical="center" wrapText="1"/>
    </xf>
    <xf numFmtId="174" fontId="0" fillId="24" borderId="25" xfId="0" applyNumberFormat="1" applyFont="1" applyFill="1" applyBorder="1" applyAlignment="1">
      <alignment horizontal="center" vertical="center"/>
    </xf>
    <xf numFmtId="174" fontId="0" fillId="24" borderId="35" xfId="0" applyNumberFormat="1" applyFont="1" applyFill="1" applyBorder="1" applyAlignment="1">
      <alignment horizontal="center" vertical="center"/>
    </xf>
    <xf numFmtId="9" fontId="38" fillId="24" borderId="31" xfId="81" applyFont="1" applyFill="1" applyBorder="1" applyAlignment="1" applyProtection="1">
      <alignment horizontal="center" vertical="center" wrapText="1"/>
      <protection locked="0"/>
    </xf>
    <xf numFmtId="9" fontId="38" fillId="24" borderId="36" xfId="8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/>
    </xf>
    <xf numFmtId="0" fontId="0" fillId="29" borderId="10" xfId="0" applyFont="1" applyFill="1" applyBorder="1" applyAlignment="1">
      <alignment horizontal="left" vertical="center" wrapText="1"/>
    </xf>
  </cellXfs>
  <cellStyles count="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1 2" xfId="21"/>
    <cellStyle name="20% - Énfasis2" xfId="22"/>
    <cellStyle name="20% - Énfasis2 2" xfId="23"/>
    <cellStyle name="20% - Énfasis3" xfId="24"/>
    <cellStyle name="20% - Énfasis3 2" xfId="25"/>
    <cellStyle name="20% - Énfasis4" xfId="26"/>
    <cellStyle name="20% - Énfasis4 2" xfId="27"/>
    <cellStyle name="20% - Énfasis5" xfId="28"/>
    <cellStyle name="20% - Énfasis5 2" xfId="29"/>
    <cellStyle name="20% - Énfasis6" xfId="30"/>
    <cellStyle name="20% - Énfasis6 2" xfId="31"/>
    <cellStyle name="40% - Énfasis1" xfId="32"/>
    <cellStyle name="40% - Énfasis1 2" xfId="33"/>
    <cellStyle name="40% - Énfasis2" xfId="34"/>
    <cellStyle name="40% - Énfasis2 2" xfId="35"/>
    <cellStyle name="40% - Énfasis3" xfId="36"/>
    <cellStyle name="40% - Énfasis3 2" xfId="37"/>
    <cellStyle name="40% - Énfasis4" xfId="38"/>
    <cellStyle name="40% - Énfasis4 2" xfId="39"/>
    <cellStyle name="40% - Énfasis5" xfId="40"/>
    <cellStyle name="40% - Énfasis5 2" xfId="41"/>
    <cellStyle name="40% - Énfasis6" xfId="42"/>
    <cellStyle name="40% - Énfasis6 2" xfId="43"/>
    <cellStyle name="60% - Énfasis1" xfId="44"/>
    <cellStyle name="60% - Énfasis2" xfId="45"/>
    <cellStyle name="60% - Énfasis3" xfId="46"/>
    <cellStyle name="60% - Énfasis4" xfId="47"/>
    <cellStyle name="60% - Énfasis5" xfId="48"/>
    <cellStyle name="60% - Énfasis6" xfId="49"/>
    <cellStyle name="Cálculo" xfId="50"/>
    <cellStyle name="Celda de comprobación" xfId="51"/>
    <cellStyle name="Celda vinculada" xfId="52"/>
    <cellStyle name="Encabezado 4" xfId="53"/>
    <cellStyle name="Énfasis1" xfId="54"/>
    <cellStyle name="Énfasis2" xfId="55"/>
    <cellStyle name="Énfasis3" xfId="56"/>
    <cellStyle name="Énfasis4" xfId="57"/>
    <cellStyle name="Énfasis5" xfId="58"/>
    <cellStyle name="Énfasis6" xfId="59"/>
    <cellStyle name="Entrada" xfId="60"/>
    <cellStyle name="Incorrecto" xfId="61"/>
    <cellStyle name="Millares" xfId="62"/>
    <cellStyle name="Millares 2" xfId="63"/>
    <cellStyle name="Millares 5" xfId="64"/>
    <cellStyle name="Millares_3-SISTEMA DESARROLLO ADMINISTRATIVO-POA 2008-1" xfId="65"/>
    <cellStyle name="Millares_Copia de MATRICES OPERATIVAS PROYECTOS PAT 07-09-AJUSTADAS-2008" xfId="66"/>
    <cellStyle name="Millares_FORMATO POA" xfId="67"/>
    <cellStyle name="Millares_Libro2" xfId="68"/>
    <cellStyle name="Moneda" xfId="69"/>
    <cellStyle name="Moneda [0] 2" xfId="70"/>
    <cellStyle name="Moneda 2" xfId="71"/>
    <cellStyle name="Moneda 2 2" xfId="72"/>
    <cellStyle name="Neutral" xfId="73"/>
    <cellStyle name="Normal 11" xfId="74"/>
    <cellStyle name="Normal 2" xfId="75"/>
    <cellStyle name="Normal 2 3" xfId="76"/>
    <cellStyle name="Normal 3" xfId="77"/>
    <cellStyle name="Normal 3 2" xfId="78"/>
    <cellStyle name="Normal 4" xfId="79"/>
    <cellStyle name="Notas" xfId="80"/>
    <cellStyle name="Porcentaje" xfId="81"/>
    <cellStyle name="Porcentaje 2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  <cellStyle name="Moneda 4" xfId="90"/>
    <cellStyle name="Millares 3" xfId="91"/>
    <cellStyle name="Millares 2 2" xfId="92"/>
    <cellStyle name="Moneda 5" xfId="93"/>
    <cellStyle name="Moneda 3" xfId="94"/>
    <cellStyle name="Moneda 2 2 2" xfId="95"/>
    <cellStyle name="Normal 11 2" xfId="96"/>
    <cellStyle name="Normal 2 3 2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2229" name="1 Imagen" descr="C:\Users\dvelasquez\Pictures\Logo2.5x2.58negr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0"/>
          <a:ext cx="12477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182" name="1 Imagen" descr="C:\Users\dvelasquez\Pictures\Logo2.5x2.58negr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95250"/>
          <a:ext cx="13430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0269" name="1 Imagen" descr="C:\Users\dvelasquez\Pictures\Logo2.5x2.58negr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28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2" name="1 Imagen" descr="C:\Users\dvelasquez\Pictures\Logo2.5x2.58negr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38100"/>
          <a:ext cx="12763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VELAS~1.COR\AppData\Local\Temp\Rar$DIa0.771\7.8%20FEV-16%20Descontaminaci&#243;n%20fuentes%20h&#237;dricas%20Ju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D."/>
    </sheetNames>
    <sheetDataSet>
      <sheetData sheetId="0"/>
      <sheetData sheetId="1">
        <row r="4">
          <cell r="K4" t="str">
            <v>Versión 7</v>
          </cell>
          <cell r="O4">
            <v>42507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8"/>
  <sheetViews>
    <sheetView showGridLines="0" tabSelected="1" zoomScale="80" zoomScaleNormal="80" workbookViewId="0" topLeftCell="A1">
      <selection activeCell="F15" sqref="F15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5.28125" style="1" customWidth="1"/>
    <col min="6" max="6" width="35.57421875" style="1" customWidth="1"/>
    <col min="7" max="7" width="25.28125" style="2" customWidth="1"/>
    <col min="8" max="8" width="23.7109375" style="1" customWidth="1"/>
    <col min="9" max="9" width="19.8515625" style="1" customWidth="1"/>
    <col min="10" max="10" width="30.140625" style="1" customWidth="1"/>
    <col min="11" max="11" width="28.00390625" style="1" customWidth="1"/>
    <col min="12" max="12" width="22.8515625" style="1" customWidth="1"/>
    <col min="13" max="17" width="19.421875" style="1" customWidth="1"/>
    <col min="18" max="18" width="11.421875" style="1" hidden="1" customWidth="1"/>
    <col min="19" max="16384" width="11.421875" style="1" customWidth="1"/>
  </cols>
  <sheetData>
    <row r="1" spans="1:17" ht="31.5" customHeight="1">
      <c r="A1" s="278"/>
      <c r="B1" s="278"/>
      <c r="C1" s="281" t="s">
        <v>49</v>
      </c>
      <c r="D1" s="282"/>
      <c r="E1" s="282"/>
      <c r="F1" s="282"/>
      <c r="G1" s="282"/>
      <c r="H1" s="282"/>
      <c r="I1" s="282"/>
      <c r="J1" s="283"/>
      <c r="K1" s="258" t="s">
        <v>95</v>
      </c>
      <c r="L1" s="258"/>
      <c r="M1" s="258"/>
      <c r="N1" s="258"/>
      <c r="O1" s="258"/>
      <c r="P1" s="83"/>
      <c r="Q1" s="83"/>
    </row>
    <row r="2" spans="1:17" ht="19.5" customHeight="1">
      <c r="A2" s="278"/>
      <c r="B2" s="278"/>
      <c r="C2" s="284"/>
      <c r="D2" s="285"/>
      <c r="E2" s="285"/>
      <c r="F2" s="285"/>
      <c r="G2" s="285"/>
      <c r="H2" s="285"/>
      <c r="I2" s="285"/>
      <c r="J2" s="286"/>
      <c r="K2" s="239" t="s">
        <v>52</v>
      </c>
      <c r="L2" s="239"/>
      <c r="M2" s="239"/>
      <c r="N2" s="239"/>
      <c r="O2" s="239"/>
      <c r="P2" s="24"/>
      <c r="Q2" s="24"/>
    </row>
    <row r="3" spans="1:17" ht="19.5" customHeight="1">
      <c r="A3" s="278"/>
      <c r="B3" s="278"/>
      <c r="C3" s="281" t="s">
        <v>50</v>
      </c>
      <c r="D3" s="282"/>
      <c r="E3" s="282"/>
      <c r="F3" s="282"/>
      <c r="G3" s="282"/>
      <c r="H3" s="282"/>
      <c r="I3" s="282"/>
      <c r="J3" s="283"/>
      <c r="K3" s="239" t="s">
        <v>53</v>
      </c>
      <c r="L3" s="239"/>
      <c r="M3" s="239"/>
      <c r="N3" s="239" t="s">
        <v>66</v>
      </c>
      <c r="O3" s="239"/>
      <c r="P3" s="24"/>
      <c r="Q3" s="24"/>
    </row>
    <row r="4" spans="1:17" ht="24.75" customHeight="1">
      <c r="A4" s="278"/>
      <c r="B4" s="278"/>
      <c r="C4" s="284"/>
      <c r="D4" s="285"/>
      <c r="E4" s="285"/>
      <c r="F4" s="285"/>
      <c r="G4" s="285"/>
      <c r="H4" s="285"/>
      <c r="I4" s="285"/>
      <c r="J4" s="286"/>
      <c r="K4" s="292" t="s">
        <v>171</v>
      </c>
      <c r="L4" s="293"/>
      <c r="M4" s="294"/>
      <c r="N4" s="290">
        <v>42999</v>
      </c>
      <c r="O4" s="291"/>
      <c r="P4" s="84"/>
      <c r="Q4" s="84"/>
    </row>
    <row r="5" spans="1:17" ht="31.5" customHeight="1">
      <c r="A5" s="280" t="s">
        <v>101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85"/>
      <c r="Q5" s="85"/>
    </row>
    <row r="6" spans="1:18" ht="30.75" customHeight="1">
      <c r="A6" s="265" t="s">
        <v>3</v>
      </c>
      <c r="B6" s="265"/>
      <c r="C6" s="265"/>
      <c r="D6" s="289" t="s">
        <v>123</v>
      </c>
      <c r="E6" s="289"/>
      <c r="F6" s="289"/>
      <c r="G6" s="289"/>
      <c r="H6" s="103" t="s">
        <v>0</v>
      </c>
      <c r="I6" s="104" t="s">
        <v>1</v>
      </c>
      <c r="J6" s="91"/>
      <c r="K6" s="23"/>
      <c r="L6" s="287"/>
      <c r="M6" s="287"/>
      <c r="N6" s="82"/>
      <c r="O6" s="97"/>
      <c r="P6" s="82"/>
      <c r="Q6" s="82"/>
      <c r="R6" s="3"/>
    </row>
    <row r="7" spans="1:17" ht="34.5" customHeight="1">
      <c r="A7" s="257" t="s">
        <v>60</v>
      </c>
      <c r="B7" s="257"/>
      <c r="C7" s="257"/>
      <c r="D7" s="268" t="s">
        <v>124</v>
      </c>
      <c r="E7" s="268"/>
      <c r="F7" s="268"/>
      <c r="G7" s="268"/>
      <c r="H7" s="22" t="s">
        <v>103</v>
      </c>
      <c r="I7" s="89">
        <v>4510000000</v>
      </c>
      <c r="J7" s="92"/>
      <c r="K7" s="19"/>
      <c r="L7" s="255"/>
      <c r="M7" s="255"/>
      <c r="N7" s="20"/>
      <c r="O7" s="98"/>
      <c r="P7" s="20"/>
      <c r="Q7" s="20"/>
    </row>
    <row r="8" spans="1:18" ht="34.5" customHeight="1">
      <c r="A8" s="269" t="s">
        <v>108</v>
      </c>
      <c r="B8" s="270"/>
      <c r="C8" s="271"/>
      <c r="D8" s="272" t="s">
        <v>125</v>
      </c>
      <c r="E8" s="273"/>
      <c r="F8" s="273"/>
      <c r="G8" s="274"/>
      <c r="H8" s="15" t="s">
        <v>92</v>
      </c>
      <c r="I8" s="90"/>
      <c r="J8" s="92"/>
      <c r="K8" s="19"/>
      <c r="L8" s="20"/>
      <c r="M8" s="20"/>
      <c r="N8" s="20"/>
      <c r="O8" s="98"/>
      <c r="P8" s="20"/>
      <c r="Q8" s="20"/>
      <c r="R8" s="113" t="s">
        <v>166</v>
      </c>
    </row>
    <row r="9" spans="1:18" ht="33" customHeight="1">
      <c r="A9" s="257" t="s">
        <v>2</v>
      </c>
      <c r="B9" s="257"/>
      <c r="C9" s="257"/>
      <c r="D9" s="256" t="s">
        <v>143</v>
      </c>
      <c r="E9" s="256"/>
      <c r="F9" s="256"/>
      <c r="G9" s="256"/>
      <c r="H9" s="15" t="s">
        <v>93</v>
      </c>
      <c r="I9" s="90"/>
      <c r="J9" s="93"/>
      <c r="K9" s="21"/>
      <c r="L9" s="255"/>
      <c r="M9" s="255"/>
      <c r="N9" s="20"/>
      <c r="O9" s="98"/>
      <c r="P9" s="20"/>
      <c r="Q9" s="20"/>
      <c r="R9" s="113" t="s">
        <v>172</v>
      </c>
    </row>
    <row r="10" spans="1:18" ht="30" customHeight="1">
      <c r="A10" s="257" t="s">
        <v>61</v>
      </c>
      <c r="B10" s="257"/>
      <c r="C10" s="257"/>
      <c r="D10" s="275">
        <v>32030900010103</v>
      </c>
      <c r="E10" s="275"/>
      <c r="F10" s="275"/>
      <c r="G10" s="275"/>
      <c r="H10" s="15" t="s">
        <v>94</v>
      </c>
      <c r="I10" s="90" t="s">
        <v>4</v>
      </c>
      <c r="J10" s="93"/>
      <c r="K10" s="21"/>
      <c r="L10" s="20"/>
      <c r="M10" s="20"/>
      <c r="N10" s="20"/>
      <c r="O10" s="98"/>
      <c r="P10" s="20"/>
      <c r="Q10" s="20"/>
      <c r="R10" s="113" t="s">
        <v>220</v>
      </c>
    </row>
    <row r="11" spans="1:18" ht="22.5" customHeight="1">
      <c r="A11" s="99"/>
      <c r="B11" s="99"/>
      <c r="C11" s="99"/>
      <c r="D11" s="100"/>
      <c r="E11" s="100"/>
      <c r="F11" s="100"/>
      <c r="G11" s="100"/>
      <c r="H11" s="101" t="s">
        <v>9</v>
      </c>
      <c r="I11" s="114">
        <f>SUM(I7:I10)</f>
        <v>4510000000</v>
      </c>
      <c r="J11" s="94"/>
      <c r="K11" s="95"/>
      <c r="L11" s="288"/>
      <c r="M11" s="288"/>
      <c r="N11" s="96"/>
      <c r="O11" s="102"/>
      <c r="P11" s="20"/>
      <c r="Q11" s="20"/>
      <c r="R11" s="113" t="s">
        <v>167</v>
      </c>
    </row>
    <row r="12" spans="1:18" ht="35.25" customHeight="1">
      <c r="A12" s="266" t="s">
        <v>5</v>
      </c>
      <c r="B12" s="279" t="s">
        <v>168</v>
      </c>
      <c r="C12" s="279"/>
      <c r="D12" s="279"/>
      <c r="E12" s="276" t="s">
        <v>5</v>
      </c>
      <c r="F12" s="276" t="s">
        <v>109</v>
      </c>
      <c r="G12" s="279" t="s">
        <v>6</v>
      </c>
      <c r="H12" s="243" t="s">
        <v>179</v>
      </c>
      <c r="I12" s="243"/>
      <c r="J12" s="267" t="s">
        <v>7</v>
      </c>
      <c r="K12" s="267"/>
      <c r="L12" s="254" t="s">
        <v>96</v>
      </c>
      <c r="M12" s="254"/>
      <c r="N12" s="254"/>
      <c r="O12" s="254"/>
      <c r="P12" s="88"/>
      <c r="Q12" s="86"/>
      <c r="R12" s="113" t="s">
        <v>219</v>
      </c>
    </row>
    <row r="13" spans="1:18" s="122" customFormat="1" ht="64.5" customHeight="1">
      <c r="A13" s="266"/>
      <c r="B13" s="279"/>
      <c r="C13" s="279"/>
      <c r="D13" s="279"/>
      <c r="E13" s="277"/>
      <c r="F13" s="277"/>
      <c r="G13" s="279"/>
      <c r="H13" s="123" t="s">
        <v>8</v>
      </c>
      <c r="I13" s="137" t="s">
        <v>62</v>
      </c>
      <c r="J13" s="123" t="s">
        <v>8</v>
      </c>
      <c r="K13" s="137" t="s">
        <v>62</v>
      </c>
      <c r="L13" s="124" t="s">
        <v>218</v>
      </c>
      <c r="M13" s="124" t="s">
        <v>219</v>
      </c>
      <c r="N13" s="124" t="s">
        <v>220</v>
      </c>
      <c r="O13" s="124"/>
      <c r="P13" s="20"/>
      <c r="Q13" s="120"/>
      <c r="R13" s="113" t="s">
        <v>218</v>
      </c>
    </row>
    <row r="14" spans="1:18" s="122" customFormat="1" ht="147.75" customHeight="1">
      <c r="A14" s="151">
        <v>1</v>
      </c>
      <c r="B14" s="258" t="s">
        <v>144</v>
      </c>
      <c r="C14" s="258"/>
      <c r="D14" s="258"/>
      <c r="E14" s="152">
        <v>1</v>
      </c>
      <c r="F14" s="135" t="s">
        <v>176</v>
      </c>
      <c r="G14" s="154" t="s">
        <v>175</v>
      </c>
      <c r="H14" s="155" t="s">
        <v>174</v>
      </c>
      <c r="I14" s="157">
        <v>1</v>
      </c>
      <c r="J14" s="140" t="s">
        <v>189</v>
      </c>
      <c r="K14" s="156" t="s">
        <v>161</v>
      </c>
      <c r="L14" s="167">
        <v>2373770821</v>
      </c>
      <c r="M14" s="167">
        <v>562459200</v>
      </c>
      <c r="N14" s="167">
        <v>230938000</v>
      </c>
      <c r="O14" s="153"/>
      <c r="P14" s="20"/>
      <c r="Q14" s="120"/>
      <c r="R14" s="121"/>
    </row>
    <row r="15" spans="1:18" s="122" customFormat="1" ht="97.5" customHeight="1">
      <c r="A15" s="304">
        <v>2</v>
      </c>
      <c r="B15" s="298" t="s">
        <v>150</v>
      </c>
      <c r="C15" s="299"/>
      <c r="D15" s="300"/>
      <c r="E15" s="152">
        <v>1</v>
      </c>
      <c r="F15" s="121" t="s">
        <v>183</v>
      </c>
      <c r="G15" s="154" t="s">
        <v>190</v>
      </c>
      <c r="H15" s="155" t="s">
        <v>193</v>
      </c>
      <c r="I15" s="236">
        <v>1</v>
      </c>
      <c r="J15" s="140" t="s">
        <v>191</v>
      </c>
      <c r="K15" s="296" t="s">
        <v>164</v>
      </c>
      <c r="L15" s="153">
        <v>135637424</v>
      </c>
      <c r="M15" s="153"/>
      <c r="N15" s="153"/>
      <c r="O15" s="153"/>
      <c r="P15" s="20"/>
      <c r="Q15" s="120"/>
      <c r="R15" s="121"/>
    </row>
    <row r="16" spans="1:18" s="122" customFormat="1" ht="99" customHeight="1">
      <c r="A16" s="305"/>
      <c r="B16" s="301"/>
      <c r="C16" s="302"/>
      <c r="D16" s="303"/>
      <c r="E16" s="152">
        <v>2</v>
      </c>
      <c r="F16" s="135" t="s">
        <v>182</v>
      </c>
      <c r="G16" s="154" t="s">
        <v>190</v>
      </c>
      <c r="H16" s="155" t="s">
        <v>194</v>
      </c>
      <c r="I16" s="237"/>
      <c r="J16" s="140" t="s">
        <v>195</v>
      </c>
      <c r="K16" s="297"/>
      <c r="L16" s="153">
        <v>210000000</v>
      </c>
      <c r="M16" s="153"/>
      <c r="N16" s="153"/>
      <c r="O16" s="153"/>
      <c r="P16" s="20"/>
      <c r="Q16" s="120"/>
      <c r="R16" s="121"/>
    </row>
    <row r="17" spans="1:18" s="122" customFormat="1" ht="96" customHeight="1">
      <c r="A17" s="304">
        <v>3</v>
      </c>
      <c r="B17" s="298" t="s">
        <v>151</v>
      </c>
      <c r="C17" s="299"/>
      <c r="D17" s="300"/>
      <c r="E17" s="152">
        <v>1</v>
      </c>
      <c r="F17" s="135" t="s">
        <v>184</v>
      </c>
      <c r="G17" s="154" t="s">
        <v>190</v>
      </c>
      <c r="H17" s="155" t="s">
        <v>197</v>
      </c>
      <c r="I17" s="236">
        <v>1</v>
      </c>
      <c r="J17" s="140" t="s">
        <v>196</v>
      </c>
      <c r="K17" s="296" t="s">
        <v>165</v>
      </c>
      <c r="L17" s="153">
        <v>257194555</v>
      </c>
      <c r="M17" s="153"/>
      <c r="N17" s="153"/>
      <c r="O17" s="153"/>
      <c r="P17" s="20"/>
      <c r="Q17" s="120"/>
      <c r="R17" s="121"/>
    </row>
    <row r="18" spans="1:18" s="122" customFormat="1" ht="99.75" customHeight="1">
      <c r="A18" s="305"/>
      <c r="B18" s="301"/>
      <c r="C18" s="302"/>
      <c r="D18" s="303"/>
      <c r="E18" s="152">
        <v>2</v>
      </c>
      <c r="F18" s="224" t="s">
        <v>185</v>
      </c>
      <c r="G18" s="154" t="s">
        <v>192</v>
      </c>
      <c r="H18" s="155" t="s">
        <v>221</v>
      </c>
      <c r="I18" s="237"/>
      <c r="J18" s="140" t="s">
        <v>198</v>
      </c>
      <c r="K18" s="297"/>
      <c r="L18" s="153">
        <v>290000000</v>
      </c>
      <c r="M18" s="153">
        <v>150000000</v>
      </c>
      <c r="N18" s="153"/>
      <c r="O18" s="153"/>
      <c r="P18" s="20"/>
      <c r="Q18" s="120"/>
      <c r="R18" s="121"/>
    </row>
    <row r="19" spans="1:18" s="122" customFormat="1" ht="101.25" customHeight="1">
      <c r="A19" s="150">
        <v>4</v>
      </c>
      <c r="B19" s="259" t="s">
        <v>186</v>
      </c>
      <c r="C19" s="260"/>
      <c r="D19" s="261"/>
      <c r="E19" s="152">
        <v>1</v>
      </c>
      <c r="F19" s="135" t="s">
        <v>187</v>
      </c>
      <c r="G19" s="154" t="s">
        <v>200</v>
      </c>
      <c r="H19" s="155" t="s">
        <v>199</v>
      </c>
      <c r="I19" s="157">
        <v>1</v>
      </c>
      <c r="J19" s="140" t="s">
        <v>201</v>
      </c>
      <c r="K19" s="156" t="s">
        <v>188</v>
      </c>
      <c r="L19" s="153">
        <v>300000000</v>
      </c>
      <c r="M19" s="153">
        <v>0</v>
      </c>
      <c r="N19" s="153">
        <v>0</v>
      </c>
      <c r="O19" s="153"/>
      <c r="P19" s="20"/>
      <c r="Q19" s="120"/>
      <c r="R19" s="121"/>
    </row>
    <row r="20" spans="1:17" s="3" customFormat="1" ht="23.25" customHeight="1">
      <c r="A20" s="262" t="s">
        <v>110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4"/>
      <c r="L20" s="142">
        <f>SUM(L14:L19)</f>
        <v>3566602800</v>
      </c>
      <c r="M20" s="142">
        <f>SUM(M14:M19)</f>
        <v>712459200</v>
      </c>
      <c r="N20" s="142">
        <f>SUM(N14:N19)</f>
        <v>230938000</v>
      </c>
      <c r="O20" s="142">
        <f>SUM(O14:O19)</f>
        <v>0</v>
      </c>
      <c r="P20" s="1"/>
      <c r="Q20" s="1"/>
    </row>
    <row r="21" spans="1:17" s="3" customFormat="1" ht="23.25" customHeight="1">
      <c r="A21" s="262" t="s">
        <v>90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4"/>
      <c r="L21" s="251">
        <f>L20+M20+N20</f>
        <v>4510000000</v>
      </c>
      <c r="M21" s="252"/>
      <c r="N21" s="252"/>
      <c r="O21" s="253"/>
      <c r="P21" s="1"/>
      <c r="Q21" s="141"/>
    </row>
    <row r="22" spans="1:17" s="3" customFormat="1" ht="23.25" customHeight="1">
      <c r="A22" s="244" t="s">
        <v>86</v>
      </c>
      <c r="B22" s="244"/>
      <c r="C22" s="244" t="s">
        <v>64</v>
      </c>
      <c r="D22" s="244"/>
      <c r="E22" s="244"/>
      <c r="F22" s="244"/>
      <c r="G22" s="244"/>
      <c r="H22" s="244"/>
      <c r="I22" s="109" t="s">
        <v>13</v>
      </c>
      <c r="J22" s="107"/>
      <c r="L22" s="18"/>
      <c r="M22" s="1"/>
      <c r="N22" s="1"/>
      <c r="O22" s="1"/>
      <c r="P22" s="1"/>
      <c r="Q22" s="1"/>
    </row>
    <row r="23" spans="1:17" s="3" customFormat="1" ht="31.5" customHeight="1">
      <c r="A23" s="243">
        <v>0</v>
      </c>
      <c r="B23" s="244"/>
      <c r="C23" s="306" t="s">
        <v>173</v>
      </c>
      <c r="D23" s="307"/>
      <c r="E23" s="307"/>
      <c r="F23" s="307"/>
      <c r="G23" s="307"/>
      <c r="H23" s="308"/>
      <c r="I23" s="138">
        <v>43812</v>
      </c>
      <c r="J23" s="108"/>
      <c r="K23" s="17"/>
      <c r="L23" s="18"/>
      <c r="M23" s="1"/>
      <c r="N23" s="1"/>
      <c r="O23" s="141"/>
      <c r="P23" s="1"/>
      <c r="Q23" s="1"/>
    </row>
    <row r="24" spans="1:17" s="3" customFormat="1" ht="21.75" customHeight="1">
      <c r="A24" s="1"/>
      <c r="B24" s="16"/>
      <c r="C24" s="245" t="s">
        <v>10</v>
      </c>
      <c r="D24" s="246"/>
      <c r="E24" s="246"/>
      <c r="F24" s="247"/>
      <c r="G24" s="309" t="s">
        <v>87</v>
      </c>
      <c r="H24" s="309"/>
      <c r="I24" s="309"/>
      <c r="J24" s="105"/>
      <c r="K24" s="105"/>
      <c r="L24" s="220"/>
      <c r="M24" s="105"/>
      <c r="N24" s="87"/>
      <c r="O24" s="87"/>
      <c r="P24" s="87"/>
      <c r="Q24" s="87"/>
    </row>
    <row r="25" spans="1:18" ht="29.25" customHeight="1">
      <c r="A25" s="238" t="s">
        <v>11</v>
      </c>
      <c r="B25" s="238"/>
      <c r="C25" s="240" t="s">
        <v>169</v>
      </c>
      <c r="D25" s="241"/>
      <c r="E25" s="241"/>
      <c r="F25" s="242"/>
      <c r="G25" s="232" t="s">
        <v>181</v>
      </c>
      <c r="H25" s="232"/>
      <c r="I25" s="232"/>
      <c r="J25" s="106"/>
      <c r="K25" s="106"/>
      <c r="L25" s="106"/>
      <c r="M25" s="106"/>
      <c r="N25" s="24"/>
      <c r="O25" s="24"/>
      <c r="P25" s="24"/>
      <c r="Q25" s="24"/>
      <c r="R25" s="24"/>
    </row>
    <row r="26" spans="1:18" ht="29.25" customHeight="1">
      <c r="A26" s="238" t="s">
        <v>12</v>
      </c>
      <c r="B26" s="238"/>
      <c r="C26" s="240" t="s">
        <v>170</v>
      </c>
      <c r="D26" s="241"/>
      <c r="E26" s="241"/>
      <c r="F26" s="242"/>
      <c r="G26" s="233" t="s">
        <v>180</v>
      </c>
      <c r="H26" s="234"/>
      <c r="I26" s="235"/>
      <c r="J26" s="106"/>
      <c r="K26" s="106"/>
      <c r="L26" s="106"/>
      <c r="M26" s="106"/>
      <c r="N26" s="24"/>
      <c r="O26" s="24"/>
      <c r="P26" s="24"/>
      <c r="Q26" s="24"/>
      <c r="R26" s="24"/>
    </row>
    <row r="27" spans="1:18" ht="32.25" customHeight="1">
      <c r="A27" s="239" t="s">
        <v>73</v>
      </c>
      <c r="B27" s="239"/>
      <c r="C27" s="248"/>
      <c r="D27" s="249"/>
      <c r="E27" s="249"/>
      <c r="F27" s="250"/>
      <c r="G27" s="295"/>
      <c r="H27" s="295"/>
      <c r="I27" s="295"/>
      <c r="J27" s="106"/>
      <c r="K27" s="106"/>
      <c r="L27" s="106"/>
      <c r="M27" s="106"/>
      <c r="N27" s="24"/>
      <c r="O27" s="24"/>
      <c r="P27" s="24"/>
      <c r="Q27" s="24"/>
      <c r="R27" s="24"/>
    </row>
    <row r="28" spans="1:18" ht="29.25" customHeight="1">
      <c r="A28" s="238" t="s">
        <v>13</v>
      </c>
      <c r="B28" s="238"/>
      <c r="C28" s="290">
        <v>43812</v>
      </c>
      <c r="D28" s="293"/>
      <c r="E28" s="293"/>
      <c r="F28" s="294"/>
      <c r="G28" s="310">
        <f>C28</f>
        <v>43812</v>
      </c>
      <c r="H28" s="239"/>
      <c r="I28" s="239"/>
      <c r="J28" s="106"/>
      <c r="K28" s="106"/>
      <c r="L28" s="106"/>
      <c r="M28" s="106"/>
      <c r="N28" s="24"/>
      <c r="O28" s="24"/>
      <c r="P28" s="24"/>
      <c r="Q28" s="24"/>
      <c r="R28" s="24"/>
    </row>
  </sheetData>
  <mergeCells count="63">
    <mergeCell ref="G27:I27"/>
    <mergeCell ref="C28:F28"/>
    <mergeCell ref="A20:K20"/>
    <mergeCell ref="C26:F26"/>
    <mergeCell ref="K15:K16"/>
    <mergeCell ref="K17:K18"/>
    <mergeCell ref="B15:D16"/>
    <mergeCell ref="A15:A16"/>
    <mergeCell ref="B17:D18"/>
    <mergeCell ref="A17:A18"/>
    <mergeCell ref="C23:H23"/>
    <mergeCell ref="G24:I24"/>
    <mergeCell ref="G28:I28"/>
    <mergeCell ref="A25:B25"/>
    <mergeCell ref="A22:B22"/>
    <mergeCell ref="C22:H22"/>
    <mergeCell ref="A1:B4"/>
    <mergeCell ref="B12:D13"/>
    <mergeCell ref="A5:O5"/>
    <mergeCell ref="C1:J2"/>
    <mergeCell ref="G12:G13"/>
    <mergeCell ref="L6:M6"/>
    <mergeCell ref="C3:J4"/>
    <mergeCell ref="L11:M11"/>
    <mergeCell ref="L7:M7"/>
    <mergeCell ref="D6:G6"/>
    <mergeCell ref="K1:O1"/>
    <mergeCell ref="K2:O2"/>
    <mergeCell ref="K3:M3"/>
    <mergeCell ref="N3:O3"/>
    <mergeCell ref="N4:O4"/>
    <mergeCell ref="K4:M4"/>
    <mergeCell ref="A6:C6"/>
    <mergeCell ref="A12:A13"/>
    <mergeCell ref="J12:K12"/>
    <mergeCell ref="H12:I12"/>
    <mergeCell ref="D7:G7"/>
    <mergeCell ref="A7:C7"/>
    <mergeCell ref="A10:C10"/>
    <mergeCell ref="A8:C8"/>
    <mergeCell ref="D8:G8"/>
    <mergeCell ref="D10:G10"/>
    <mergeCell ref="F12:F13"/>
    <mergeCell ref="E12:E13"/>
    <mergeCell ref="L21:O21"/>
    <mergeCell ref="L12:O12"/>
    <mergeCell ref="L9:M9"/>
    <mergeCell ref="D9:G9"/>
    <mergeCell ref="A9:C9"/>
    <mergeCell ref="B14:D14"/>
    <mergeCell ref="B19:D19"/>
    <mergeCell ref="A21:K21"/>
    <mergeCell ref="A27:B27"/>
    <mergeCell ref="C25:F25"/>
    <mergeCell ref="A23:B23"/>
    <mergeCell ref="A28:B28"/>
    <mergeCell ref="C24:F24"/>
    <mergeCell ref="C27:F27"/>
    <mergeCell ref="G25:I25"/>
    <mergeCell ref="G26:I26"/>
    <mergeCell ref="I15:I16"/>
    <mergeCell ref="I17:I18"/>
    <mergeCell ref="A26:B26"/>
  </mergeCells>
  <dataValidations count="1" disablePrompts="1">
    <dataValidation type="list" allowBlank="1" showInputMessage="1" showErrorMessage="1" sqref="L13:O13">
      <formula1>$R$8:$R$14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7" max="16383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"/>
  <sheetViews>
    <sheetView zoomScale="78" zoomScaleNormal="78" zoomScaleSheetLayoutView="100" workbookViewId="0" topLeftCell="A29">
      <selection activeCell="B32" sqref="B32"/>
    </sheetView>
  </sheetViews>
  <sheetFormatPr defaultColWidth="11.421875" defaultRowHeight="12.75"/>
  <cols>
    <col min="1" max="1" width="34.28125" style="1" customWidth="1"/>
    <col min="2" max="2" width="25.140625" style="1" customWidth="1"/>
    <col min="3" max="3" width="21.00390625" style="8" customWidth="1"/>
    <col min="4" max="4" width="14.421875" style="9" customWidth="1"/>
    <col min="5" max="5" width="15.28125" style="10" customWidth="1"/>
    <col min="6" max="6" width="17.7109375" style="9" customWidth="1"/>
    <col min="7" max="7" width="5.7109375" style="4" customWidth="1"/>
    <col min="8" max="8" width="7.00390625" style="4" customWidth="1"/>
    <col min="9" max="9" width="6.7109375" style="4" customWidth="1"/>
    <col min="10" max="17" width="5.7109375" style="4" customWidth="1"/>
    <col min="18" max="18" width="6.28125" style="4" customWidth="1"/>
    <col min="19" max="28" width="11.421875" style="1" hidden="1" customWidth="1"/>
    <col min="29" max="16384" width="11.421875" style="1" customWidth="1"/>
  </cols>
  <sheetData>
    <row r="1" spans="1:18" ht="34.5" customHeight="1">
      <c r="A1" s="374"/>
      <c r="B1" s="376" t="s">
        <v>14</v>
      </c>
      <c r="C1" s="377"/>
      <c r="D1" s="377"/>
      <c r="E1" s="377"/>
      <c r="F1" s="377"/>
      <c r="G1" s="377"/>
      <c r="H1" s="377"/>
      <c r="I1" s="377"/>
      <c r="J1" s="377"/>
      <c r="K1" s="384" t="s">
        <v>65</v>
      </c>
      <c r="L1" s="385"/>
      <c r="M1" s="385"/>
      <c r="N1" s="385"/>
      <c r="O1" s="385"/>
      <c r="P1" s="385"/>
      <c r="Q1" s="385"/>
      <c r="R1" s="386"/>
    </row>
    <row r="2" spans="1:18" ht="25.5" customHeight="1">
      <c r="A2" s="375"/>
      <c r="B2" s="378"/>
      <c r="C2" s="379"/>
      <c r="D2" s="379"/>
      <c r="E2" s="379"/>
      <c r="F2" s="379"/>
      <c r="G2" s="379"/>
      <c r="H2" s="379"/>
      <c r="I2" s="379"/>
      <c r="J2" s="379"/>
      <c r="K2" s="387" t="s">
        <v>52</v>
      </c>
      <c r="L2" s="388"/>
      <c r="M2" s="388"/>
      <c r="N2" s="388"/>
      <c r="O2" s="388"/>
      <c r="P2" s="388"/>
      <c r="Q2" s="388"/>
      <c r="R2" s="389"/>
    </row>
    <row r="3" spans="1:18" ht="33" customHeight="1">
      <c r="A3" s="375"/>
      <c r="B3" s="349" t="s">
        <v>50</v>
      </c>
      <c r="C3" s="350"/>
      <c r="D3" s="350"/>
      <c r="E3" s="350"/>
      <c r="F3" s="350"/>
      <c r="G3" s="350"/>
      <c r="H3" s="350"/>
      <c r="I3" s="350"/>
      <c r="J3" s="351"/>
      <c r="K3" s="390" t="s">
        <v>53</v>
      </c>
      <c r="L3" s="390"/>
      <c r="M3" s="390"/>
      <c r="N3" s="390"/>
      <c r="O3" s="391" t="s">
        <v>67</v>
      </c>
      <c r="P3" s="391"/>
      <c r="Q3" s="391"/>
      <c r="R3" s="392"/>
    </row>
    <row r="4" spans="1:18" ht="21.75" customHeight="1" thickBot="1">
      <c r="A4" s="375"/>
      <c r="B4" s="352"/>
      <c r="C4" s="353"/>
      <c r="D4" s="353"/>
      <c r="E4" s="353"/>
      <c r="F4" s="353"/>
      <c r="G4" s="353"/>
      <c r="H4" s="353"/>
      <c r="I4" s="353"/>
      <c r="J4" s="354"/>
      <c r="K4" s="366" t="str">
        <f>+'POA H.A.'!K4</f>
        <v>Versión 0</v>
      </c>
      <c r="L4" s="367"/>
      <c r="M4" s="367"/>
      <c r="N4" s="368"/>
      <c r="O4" s="369">
        <f>+'POA H.A.'!N4</f>
        <v>42999</v>
      </c>
      <c r="P4" s="370"/>
      <c r="Q4" s="370"/>
      <c r="R4" s="371"/>
    </row>
    <row r="5" spans="1:18" ht="12.75" customHeight="1">
      <c r="A5" s="393" t="s">
        <v>54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5"/>
    </row>
    <row r="6" spans="1:18" ht="12.75" customHeight="1" thickBot="1">
      <c r="A6" s="396"/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8"/>
    </row>
    <row r="7" spans="1:18" ht="18" customHeight="1">
      <c r="A7" s="383" t="s">
        <v>202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8" ht="13.5" thickBot="1">
      <c r="A8" s="38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</row>
    <row r="9" spans="1:18" s="25" customFormat="1" ht="18" customHeight="1">
      <c r="A9" s="400" t="s">
        <v>88</v>
      </c>
      <c r="B9" s="401"/>
      <c r="C9" s="401"/>
      <c r="D9" s="401"/>
      <c r="E9" s="401"/>
      <c r="F9" s="401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ht="12.75" customHeight="1">
      <c r="A10" s="380" t="s">
        <v>85</v>
      </c>
      <c r="B10" s="381"/>
      <c r="C10" s="339" t="s">
        <v>84</v>
      </c>
      <c r="D10" s="339" t="s">
        <v>81</v>
      </c>
      <c r="E10" s="399" t="s">
        <v>17</v>
      </c>
      <c r="F10" s="399" t="s">
        <v>82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77"/>
    </row>
    <row r="11" spans="1:18" ht="12.75">
      <c r="A11" s="316"/>
      <c r="B11" s="382"/>
      <c r="C11" s="339"/>
      <c r="D11" s="339"/>
      <c r="E11" s="399"/>
      <c r="F11" s="39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78"/>
    </row>
    <row r="12" spans="1:18" ht="12.75">
      <c r="A12" s="332" t="s">
        <v>83</v>
      </c>
      <c r="B12" s="333"/>
      <c r="C12" s="30"/>
      <c r="D12" s="31"/>
      <c r="E12" s="32"/>
      <c r="F12" s="32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78"/>
    </row>
    <row r="13" spans="1:18" ht="12.75">
      <c r="A13" s="332" t="s">
        <v>77</v>
      </c>
      <c r="B13" s="337"/>
      <c r="C13" s="33"/>
      <c r="D13" s="34">
        <v>19</v>
      </c>
      <c r="E13" s="33">
        <v>1</v>
      </c>
      <c r="F13" s="115">
        <v>113171800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79"/>
    </row>
    <row r="14" spans="1:18" ht="12.75">
      <c r="A14" s="332" t="s">
        <v>77</v>
      </c>
      <c r="B14" s="337"/>
      <c r="C14" s="33"/>
      <c r="D14" s="115">
        <v>14</v>
      </c>
      <c r="E14" s="33">
        <v>1</v>
      </c>
      <c r="F14" s="115">
        <v>77920662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79"/>
    </row>
    <row r="15" spans="1:18" ht="12.75">
      <c r="A15" s="332" t="s">
        <v>78</v>
      </c>
      <c r="B15" s="337"/>
      <c r="C15" s="33"/>
      <c r="D15" s="34">
        <v>10</v>
      </c>
      <c r="E15" s="33">
        <v>1</v>
      </c>
      <c r="F15" s="115">
        <v>60784977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79"/>
    </row>
    <row r="16" spans="1:18" ht="12.75">
      <c r="A16" s="332" t="s">
        <v>78</v>
      </c>
      <c r="B16" s="337"/>
      <c r="C16" s="33"/>
      <c r="D16" s="115">
        <v>8</v>
      </c>
      <c r="E16" s="33">
        <v>1</v>
      </c>
      <c r="F16" s="115">
        <v>56353552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79"/>
    </row>
    <row r="17" spans="1:18" ht="12.75">
      <c r="A17" s="332" t="s">
        <v>79</v>
      </c>
      <c r="B17" s="337"/>
      <c r="C17" s="33"/>
      <c r="D17" s="34"/>
      <c r="E17" s="33"/>
      <c r="F17" s="11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79"/>
    </row>
    <row r="18" spans="1:18" ht="12.75">
      <c r="A18" s="332" t="s">
        <v>80</v>
      </c>
      <c r="B18" s="337"/>
      <c r="C18" s="33"/>
      <c r="D18" s="34"/>
      <c r="E18" s="33"/>
      <c r="F18" s="11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79"/>
    </row>
    <row r="19" spans="1:18" ht="13.5" thickBot="1">
      <c r="A19" s="340" t="s">
        <v>29</v>
      </c>
      <c r="B19" s="341"/>
      <c r="C19" s="341"/>
      <c r="D19" s="341"/>
      <c r="E19" s="342"/>
      <c r="F19" s="43">
        <f>SUM(F13:F18)</f>
        <v>308230991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/>
    </row>
    <row r="20" spans="1:18" ht="18.75" customHeight="1">
      <c r="A20" s="372" t="s">
        <v>97</v>
      </c>
      <c r="B20" s="373"/>
      <c r="C20" s="373"/>
      <c r="D20" s="373"/>
      <c r="E20" s="373"/>
      <c r="F20" s="373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1:18" s="5" customFormat="1" ht="11.25" customHeight="1">
      <c r="A21" s="355" t="s">
        <v>15</v>
      </c>
      <c r="B21" s="339" t="s">
        <v>16</v>
      </c>
      <c r="C21" s="399" t="s">
        <v>17</v>
      </c>
      <c r="D21" s="399" t="s">
        <v>18</v>
      </c>
      <c r="E21" s="339" t="s">
        <v>19</v>
      </c>
      <c r="F21" s="399" t="s">
        <v>20</v>
      </c>
      <c r="G21" s="363" t="s">
        <v>21</v>
      </c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5"/>
    </row>
    <row r="22" spans="1:18" s="6" customFormat="1" ht="16.5">
      <c r="A22" s="355"/>
      <c r="B22" s="339"/>
      <c r="C22" s="399"/>
      <c r="D22" s="399"/>
      <c r="E22" s="339"/>
      <c r="F22" s="399"/>
      <c r="G22" s="38" t="s">
        <v>22</v>
      </c>
      <c r="H22" s="38" t="s">
        <v>59</v>
      </c>
      <c r="I22" s="38" t="s">
        <v>23</v>
      </c>
      <c r="J22" s="38" t="s">
        <v>24</v>
      </c>
      <c r="K22" s="38" t="s">
        <v>25</v>
      </c>
      <c r="L22" s="38" t="s">
        <v>26</v>
      </c>
      <c r="M22" s="38" t="s">
        <v>27</v>
      </c>
      <c r="N22" s="38" t="s">
        <v>28</v>
      </c>
      <c r="O22" s="38" t="s">
        <v>55</v>
      </c>
      <c r="P22" s="38" t="s">
        <v>56</v>
      </c>
      <c r="Q22" s="38" t="s">
        <v>57</v>
      </c>
      <c r="R22" s="39" t="s">
        <v>58</v>
      </c>
    </row>
    <row r="23" spans="1:18" s="6" customFormat="1" ht="114.75" customHeight="1">
      <c r="A23" s="159" t="s">
        <v>203</v>
      </c>
      <c r="B23" s="228" t="s">
        <v>286</v>
      </c>
      <c r="C23" s="227">
        <v>1</v>
      </c>
      <c r="D23" s="227">
        <v>2074800</v>
      </c>
      <c r="E23" s="226">
        <v>10</v>
      </c>
      <c r="F23" s="221">
        <f>C23*D23*E23+(C23*D23*E23)*0.004</f>
        <v>20830992</v>
      </c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39"/>
    </row>
    <row r="24" spans="1:18" s="6" customFormat="1" ht="51">
      <c r="A24" s="159" t="s">
        <v>203</v>
      </c>
      <c r="B24" s="228" t="s">
        <v>287</v>
      </c>
      <c r="C24" s="46">
        <v>1</v>
      </c>
      <c r="D24" s="227">
        <v>2074800</v>
      </c>
      <c r="E24" s="226">
        <v>10</v>
      </c>
      <c r="F24" s="221">
        <f aca="true" t="shared" si="0" ref="F24:F36">C24*D24*E24+(C24*D24*E24)*0.004</f>
        <v>20830992</v>
      </c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39"/>
    </row>
    <row r="25" spans="1:18" s="6" customFormat="1" ht="51">
      <c r="A25" s="159" t="s">
        <v>203</v>
      </c>
      <c r="B25" s="228" t="s">
        <v>287</v>
      </c>
      <c r="C25" s="46">
        <v>1</v>
      </c>
      <c r="D25" s="227">
        <v>2074800</v>
      </c>
      <c r="E25" s="226">
        <v>10</v>
      </c>
      <c r="F25" s="221">
        <f t="shared" si="0"/>
        <v>20830992</v>
      </c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39"/>
    </row>
    <row r="26" spans="1:18" s="6" customFormat="1" ht="51">
      <c r="A26" s="159" t="s">
        <v>203</v>
      </c>
      <c r="B26" s="228" t="s">
        <v>288</v>
      </c>
      <c r="C26" s="46">
        <v>1</v>
      </c>
      <c r="D26" s="227">
        <v>2646000</v>
      </c>
      <c r="E26" s="226">
        <v>10</v>
      </c>
      <c r="F26" s="221">
        <f t="shared" si="0"/>
        <v>26565840</v>
      </c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39"/>
    </row>
    <row r="27" spans="1:18" s="6" customFormat="1" ht="51">
      <c r="A27" s="159" t="s">
        <v>204</v>
      </c>
      <c r="B27" s="228" t="s">
        <v>288</v>
      </c>
      <c r="C27" s="46">
        <v>1</v>
      </c>
      <c r="D27" s="227">
        <v>2646000</v>
      </c>
      <c r="E27" s="226">
        <v>10</v>
      </c>
      <c r="F27" s="221">
        <f t="shared" si="0"/>
        <v>26565840</v>
      </c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39"/>
    </row>
    <row r="28" spans="1:18" s="6" customFormat="1" ht="51">
      <c r="A28" s="159" t="s">
        <v>203</v>
      </c>
      <c r="B28" s="228" t="s">
        <v>289</v>
      </c>
      <c r="C28" s="46">
        <v>1</v>
      </c>
      <c r="D28" s="227">
        <v>2646000</v>
      </c>
      <c r="E28" s="226">
        <v>10</v>
      </c>
      <c r="F28" s="221">
        <f t="shared" si="0"/>
        <v>26565840</v>
      </c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39"/>
    </row>
    <row r="29" spans="1:30" ht="63.75">
      <c r="A29" s="225" t="s">
        <v>203</v>
      </c>
      <c r="B29" s="158" t="s">
        <v>290</v>
      </c>
      <c r="C29" s="115">
        <v>1</v>
      </c>
      <c r="D29" s="229">
        <v>2646000</v>
      </c>
      <c r="E29" s="33">
        <v>10</v>
      </c>
      <c r="F29" s="221">
        <f t="shared" si="0"/>
        <v>26565840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42"/>
      <c r="AD29" s="141">
        <f>+C29*D29*E29*1.004</f>
        <v>26565840</v>
      </c>
    </row>
    <row r="30" spans="1:18" ht="76.5">
      <c r="A30" s="159" t="s">
        <v>203</v>
      </c>
      <c r="B30" s="228" t="s">
        <v>291</v>
      </c>
      <c r="C30" s="46">
        <v>1</v>
      </c>
      <c r="D30" s="227">
        <v>3342150</v>
      </c>
      <c r="E30" s="226">
        <v>10</v>
      </c>
      <c r="F30" s="221">
        <f t="shared" si="0"/>
        <v>33555186</v>
      </c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42"/>
    </row>
    <row r="31" spans="1:18" ht="76.5">
      <c r="A31" s="159" t="s">
        <v>203</v>
      </c>
      <c r="B31" s="228" t="s">
        <v>291</v>
      </c>
      <c r="C31" s="46">
        <v>1</v>
      </c>
      <c r="D31" s="227">
        <v>3342150</v>
      </c>
      <c r="E31" s="226">
        <v>10</v>
      </c>
      <c r="F31" s="221">
        <f t="shared" si="0"/>
        <v>33555186</v>
      </c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42"/>
    </row>
    <row r="32" spans="1:18" ht="76.5">
      <c r="A32" s="159" t="s">
        <v>203</v>
      </c>
      <c r="B32" s="488" t="s">
        <v>291</v>
      </c>
      <c r="C32" s="46">
        <v>1</v>
      </c>
      <c r="D32" s="227">
        <v>3342150</v>
      </c>
      <c r="E32" s="226">
        <v>10</v>
      </c>
      <c r="F32" s="221">
        <f t="shared" si="0"/>
        <v>33555186</v>
      </c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42"/>
    </row>
    <row r="33" spans="1:18" ht="76.5">
      <c r="A33" s="159" t="s">
        <v>203</v>
      </c>
      <c r="B33" s="158" t="s">
        <v>292</v>
      </c>
      <c r="C33" s="115">
        <v>1</v>
      </c>
      <c r="D33" s="227">
        <v>3342150</v>
      </c>
      <c r="E33" s="33">
        <v>10</v>
      </c>
      <c r="F33" s="221">
        <f t="shared" si="0"/>
        <v>33555186</v>
      </c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41"/>
    </row>
    <row r="34" spans="1:18" ht="63.75">
      <c r="A34" s="225" t="s">
        <v>203</v>
      </c>
      <c r="B34" s="158" t="s">
        <v>293</v>
      </c>
      <c r="C34" s="115">
        <v>1</v>
      </c>
      <c r="D34" s="227">
        <v>3342150</v>
      </c>
      <c r="E34" s="33">
        <v>10</v>
      </c>
      <c r="F34" s="223">
        <f t="shared" si="0"/>
        <v>33555186</v>
      </c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41"/>
    </row>
    <row r="35" spans="1:18" ht="102">
      <c r="A35" s="159" t="s">
        <v>204</v>
      </c>
      <c r="B35" s="158" t="s">
        <v>294</v>
      </c>
      <c r="C35" s="115">
        <v>1</v>
      </c>
      <c r="D35" s="227">
        <v>4038300</v>
      </c>
      <c r="E35" s="33">
        <v>10</v>
      </c>
      <c r="F35" s="227">
        <f t="shared" si="0"/>
        <v>40544532</v>
      </c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41"/>
    </row>
    <row r="36" spans="1:18" ht="89.25">
      <c r="A36" s="225" t="s">
        <v>203</v>
      </c>
      <c r="B36" s="158" t="s">
        <v>295</v>
      </c>
      <c r="C36" s="115">
        <v>1</v>
      </c>
      <c r="D36" s="227">
        <v>6267450</v>
      </c>
      <c r="E36" s="33">
        <v>11</v>
      </c>
      <c r="F36" s="222">
        <f t="shared" si="0"/>
        <v>69217717.8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41"/>
    </row>
    <row r="37" spans="1:18" ht="13.5" thickBot="1">
      <c r="A37" s="340" t="s">
        <v>29</v>
      </c>
      <c r="B37" s="341"/>
      <c r="C37" s="341"/>
      <c r="D37" s="341"/>
      <c r="E37" s="342"/>
      <c r="F37" s="43">
        <f>SUM(F23:F36)</f>
        <v>446294515.8</v>
      </c>
      <c r="G37" s="343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5"/>
    </row>
    <row r="38" spans="1:18" s="3" customFormat="1" ht="18" customHeight="1" thickBot="1">
      <c r="A38" s="372" t="s">
        <v>30</v>
      </c>
      <c r="B38" s="373"/>
      <c r="C38" s="373"/>
      <c r="D38" s="373"/>
      <c r="E38" s="373"/>
      <c r="F38" s="373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5"/>
    </row>
    <row r="39" spans="1:18" s="7" customFormat="1" ht="16.5" customHeight="1">
      <c r="A39" s="359" t="s">
        <v>31</v>
      </c>
      <c r="B39" s="360"/>
      <c r="C39" s="304" t="s">
        <v>32</v>
      </c>
      <c r="D39" s="410" t="s">
        <v>17</v>
      </c>
      <c r="E39" s="338" t="s">
        <v>33</v>
      </c>
      <c r="F39" s="304" t="s">
        <v>20</v>
      </c>
      <c r="G39" s="363" t="s">
        <v>21</v>
      </c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5"/>
    </row>
    <row r="40" spans="1:18" s="5" customFormat="1" ht="14.25" customHeight="1">
      <c r="A40" s="361"/>
      <c r="B40" s="362"/>
      <c r="C40" s="305"/>
      <c r="D40" s="411"/>
      <c r="E40" s="325"/>
      <c r="F40" s="305"/>
      <c r="G40" s="38" t="s">
        <v>22</v>
      </c>
      <c r="H40" s="38" t="s">
        <v>59</v>
      </c>
      <c r="I40" s="38" t="s">
        <v>23</v>
      </c>
      <c r="J40" s="38" t="s">
        <v>24</v>
      </c>
      <c r="K40" s="38" t="s">
        <v>25</v>
      </c>
      <c r="L40" s="38" t="s">
        <v>26</v>
      </c>
      <c r="M40" s="38" t="s">
        <v>27</v>
      </c>
      <c r="N40" s="38" t="s">
        <v>28</v>
      </c>
      <c r="O40" s="38" t="s">
        <v>55</v>
      </c>
      <c r="P40" s="38" t="s">
        <v>56</v>
      </c>
      <c r="Q40" s="38" t="s">
        <v>57</v>
      </c>
      <c r="R40" s="39" t="s">
        <v>58</v>
      </c>
    </row>
    <row r="41" spans="1:18" s="6" customFormat="1" ht="12.75" customHeight="1">
      <c r="A41" s="408"/>
      <c r="B41" s="409"/>
      <c r="C41" s="46"/>
      <c r="D41" s="46"/>
      <c r="E41" s="47"/>
      <c r="F41" s="46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</row>
    <row r="42" spans="1:18" s="6" customFormat="1" ht="12.75" customHeight="1">
      <c r="A42" s="408"/>
      <c r="B42" s="409"/>
      <c r="C42" s="48"/>
      <c r="D42" s="48"/>
      <c r="E42" s="31"/>
      <c r="F42" s="34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9"/>
    </row>
    <row r="43" spans="1:18" s="6" customFormat="1" ht="12.75" customHeight="1">
      <c r="A43" s="408"/>
      <c r="B43" s="409"/>
      <c r="C43" s="48"/>
      <c r="D43" s="48"/>
      <c r="E43" s="31"/>
      <c r="F43" s="34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</row>
    <row r="44" spans="1:18" s="6" customFormat="1" ht="12.75" customHeight="1">
      <c r="A44" s="49"/>
      <c r="B44" s="50"/>
      <c r="C44" s="48"/>
      <c r="D44" s="48"/>
      <c r="E44" s="31"/>
      <c r="F44" s="34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</row>
    <row r="45" spans="1:18" ht="12.75" customHeight="1" thickBot="1">
      <c r="A45" s="340" t="s">
        <v>29</v>
      </c>
      <c r="B45" s="341"/>
      <c r="C45" s="341"/>
      <c r="D45" s="341"/>
      <c r="E45" s="342"/>
      <c r="F45" s="43">
        <f>SUM(F41:F44)</f>
        <v>0</v>
      </c>
      <c r="G45" s="51"/>
      <c r="H45" s="52"/>
      <c r="I45" s="52"/>
      <c r="J45" s="52"/>
      <c r="K45" s="52"/>
      <c r="L45" s="52"/>
      <c r="M45" s="53"/>
      <c r="N45" s="54"/>
      <c r="O45" s="54"/>
      <c r="P45" s="54"/>
      <c r="Q45" s="54"/>
      <c r="R45" s="55"/>
    </row>
    <row r="46" spans="1:18" s="3" customFormat="1" ht="18.75" customHeight="1" thickBot="1">
      <c r="A46" s="403" t="s">
        <v>34</v>
      </c>
      <c r="B46" s="404"/>
      <c r="C46" s="404"/>
      <c r="D46" s="404"/>
      <c r="E46" s="404"/>
      <c r="F46" s="404"/>
      <c r="G46" s="343"/>
      <c r="H46" s="344"/>
      <c r="I46" s="344"/>
      <c r="J46" s="344"/>
      <c r="K46" s="344"/>
      <c r="L46" s="344"/>
      <c r="M46" s="344"/>
      <c r="N46" s="44"/>
      <c r="O46" s="44"/>
      <c r="P46" s="44"/>
      <c r="Q46" s="44"/>
      <c r="R46" s="45"/>
    </row>
    <row r="47" spans="1:18" s="3" customFormat="1" ht="12.75">
      <c r="A47" s="56"/>
      <c r="B47" s="57"/>
      <c r="C47" s="58"/>
      <c r="D47" s="59"/>
      <c r="E47" s="60"/>
      <c r="F47" s="59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2"/>
    </row>
    <row r="48" spans="1:18" s="5" customFormat="1" ht="15.75" customHeight="1">
      <c r="A48" s="359" t="s">
        <v>31</v>
      </c>
      <c r="B48" s="360"/>
      <c r="C48" s="304" t="s">
        <v>32</v>
      </c>
      <c r="D48" s="410" t="s">
        <v>17</v>
      </c>
      <c r="E48" s="338" t="s">
        <v>33</v>
      </c>
      <c r="F48" s="304" t="s">
        <v>20</v>
      </c>
      <c r="G48" s="363" t="s">
        <v>21</v>
      </c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5"/>
    </row>
    <row r="49" spans="1:18" s="6" customFormat="1" ht="13.5" customHeight="1">
      <c r="A49" s="361"/>
      <c r="B49" s="362"/>
      <c r="C49" s="305"/>
      <c r="D49" s="411"/>
      <c r="E49" s="325"/>
      <c r="F49" s="305"/>
      <c r="G49" s="38" t="s">
        <v>22</v>
      </c>
      <c r="H49" s="38" t="s">
        <v>59</v>
      </c>
      <c r="I49" s="38" t="s">
        <v>23</v>
      </c>
      <c r="J49" s="38" t="s">
        <v>24</v>
      </c>
      <c r="K49" s="38" t="s">
        <v>25</v>
      </c>
      <c r="L49" s="38" t="s">
        <v>26</v>
      </c>
      <c r="M49" s="38" t="s">
        <v>27</v>
      </c>
      <c r="N49" s="38" t="s">
        <v>28</v>
      </c>
      <c r="O49" s="38" t="s">
        <v>55</v>
      </c>
      <c r="P49" s="38" t="s">
        <v>56</v>
      </c>
      <c r="Q49" s="38" t="s">
        <v>57</v>
      </c>
      <c r="R49" s="39" t="s">
        <v>58</v>
      </c>
    </row>
    <row r="50" spans="1:18" ht="12.75">
      <c r="A50" s="337"/>
      <c r="B50" s="333"/>
      <c r="C50" s="40"/>
      <c r="D50" s="34"/>
      <c r="E50" s="33"/>
      <c r="F50" s="34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/>
    </row>
    <row r="51" spans="1:18" ht="12.75">
      <c r="A51" s="337"/>
      <c r="B51" s="333"/>
      <c r="C51" s="40"/>
      <c r="D51" s="34"/>
      <c r="E51" s="33"/>
      <c r="F51" s="34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2"/>
    </row>
    <row r="52" spans="1:18" ht="12.75">
      <c r="A52" s="337"/>
      <c r="B52" s="333"/>
      <c r="C52" s="40"/>
      <c r="D52" s="34"/>
      <c r="E52" s="33"/>
      <c r="F52" s="34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spans="1:18" ht="12.75">
      <c r="A53" s="337"/>
      <c r="B53" s="333"/>
      <c r="C53" s="40"/>
      <c r="D53" s="34"/>
      <c r="E53" s="33"/>
      <c r="F53" s="34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2"/>
    </row>
    <row r="54" spans="1:18" ht="13.5" thickBot="1">
      <c r="A54" s="340" t="s">
        <v>29</v>
      </c>
      <c r="B54" s="341"/>
      <c r="C54" s="341"/>
      <c r="D54" s="341"/>
      <c r="E54" s="342"/>
      <c r="F54" s="63">
        <f>SUM(F50:F53)</f>
        <v>0</v>
      </c>
      <c r="G54" s="329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405"/>
    </row>
    <row r="55" spans="1:18" ht="21" customHeight="1" thickBot="1">
      <c r="A55" s="64" t="s">
        <v>37</v>
      </c>
      <c r="B55" s="65"/>
      <c r="C55" s="66"/>
      <c r="D55" s="67"/>
      <c r="E55" s="68"/>
      <c r="F55" s="67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5"/>
    </row>
    <row r="56" spans="1:18" s="5" customFormat="1" ht="16.5" customHeight="1">
      <c r="A56" s="314" t="s">
        <v>15</v>
      </c>
      <c r="B56" s="315"/>
      <c r="C56" s="339" t="s">
        <v>35</v>
      </c>
      <c r="D56" s="324" t="s">
        <v>17</v>
      </c>
      <c r="E56" s="338" t="s">
        <v>33</v>
      </c>
      <c r="F56" s="304" t="s">
        <v>20</v>
      </c>
      <c r="G56" s="318" t="s">
        <v>21</v>
      </c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20"/>
    </row>
    <row r="57" spans="1:18" s="6" customFormat="1" ht="13.5" customHeight="1">
      <c r="A57" s="316"/>
      <c r="B57" s="317"/>
      <c r="C57" s="339"/>
      <c r="D57" s="325"/>
      <c r="E57" s="325"/>
      <c r="F57" s="305"/>
      <c r="G57" s="38" t="s">
        <v>22</v>
      </c>
      <c r="H57" s="38" t="s">
        <v>59</v>
      </c>
      <c r="I57" s="38" t="s">
        <v>23</v>
      </c>
      <c r="J57" s="38" t="s">
        <v>24</v>
      </c>
      <c r="K57" s="38" t="s">
        <v>25</v>
      </c>
      <c r="L57" s="38" t="s">
        <v>26</v>
      </c>
      <c r="M57" s="38" t="s">
        <v>27</v>
      </c>
      <c r="N57" s="38" t="s">
        <v>28</v>
      </c>
      <c r="O57" s="38" t="s">
        <v>55</v>
      </c>
      <c r="P57" s="38" t="s">
        <v>56</v>
      </c>
      <c r="Q57" s="38" t="s">
        <v>57</v>
      </c>
      <c r="R57" s="39" t="s">
        <v>58</v>
      </c>
    </row>
    <row r="58" spans="1:18" ht="12.75">
      <c r="A58" s="316"/>
      <c r="B58" s="317"/>
      <c r="C58" s="40"/>
      <c r="D58" s="34"/>
      <c r="E58" s="33"/>
      <c r="F58" s="34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/>
    </row>
    <row r="59" spans="1:18" ht="12.75">
      <c r="A59" s="357"/>
      <c r="B59" s="358"/>
      <c r="C59" s="40"/>
      <c r="D59" s="34"/>
      <c r="E59" s="33"/>
      <c r="F59" s="34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2"/>
    </row>
    <row r="60" spans="1:18" ht="12.75">
      <c r="A60" s="357"/>
      <c r="B60" s="358"/>
      <c r="C60" s="40"/>
      <c r="D60" s="34"/>
      <c r="E60" s="33"/>
      <c r="F60" s="34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2"/>
    </row>
    <row r="61" spans="1:18" ht="12.75">
      <c r="A61" s="69"/>
      <c r="B61" s="70"/>
      <c r="C61" s="40"/>
      <c r="D61" s="34"/>
      <c r="E61" s="33"/>
      <c r="F61" s="34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2"/>
    </row>
    <row r="62" spans="1:18" ht="13.5" thickBot="1">
      <c r="A62" s="340" t="s">
        <v>29</v>
      </c>
      <c r="B62" s="341"/>
      <c r="C62" s="341"/>
      <c r="D62" s="341"/>
      <c r="E62" s="342"/>
      <c r="F62" s="63">
        <f>SUM(F58:F61)</f>
        <v>0</v>
      </c>
      <c r="G62" s="343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5"/>
    </row>
    <row r="63" spans="1:18" ht="21.75" customHeight="1" thickBot="1">
      <c r="A63" s="64" t="s">
        <v>38</v>
      </c>
      <c r="B63" s="65"/>
      <c r="C63" s="66"/>
      <c r="D63" s="67"/>
      <c r="E63" s="68"/>
      <c r="F63" s="67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5"/>
    </row>
    <row r="64" spans="1:18" s="5" customFormat="1" ht="12.75" customHeight="1">
      <c r="A64" s="355" t="s">
        <v>15</v>
      </c>
      <c r="B64" s="339" t="s">
        <v>39</v>
      </c>
      <c r="C64" s="346" t="s">
        <v>40</v>
      </c>
      <c r="D64" s="348" t="s">
        <v>41</v>
      </c>
      <c r="E64" s="339" t="s">
        <v>42</v>
      </c>
      <c r="F64" s="304" t="s">
        <v>20</v>
      </c>
      <c r="G64" s="318" t="s">
        <v>21</v>
      </c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20"/>
    </row>
    <row r="65" spans="1:18" s="6" customFormat="1" ht="13.5" customHeight="1">
      <c r="A65" s="355"/>
      <c r="B65" s="339"/>
      <c r="C65" s="347"/>
      <c r="D65" s="348"/>
      <c r="E65" s="339"/>
      <c r="F65" s="305"/>
      <c r="G65" s="38" t="s">
        <v>22</v>
      </c>
      <c r="H65" s="38" t="s">
        <v>59</v>
      </c>
      <c r="I65" s="38" t="s">
        <v>23</v>
      </c>
      <c r="J65" s="38" t="s">
        <v>24</v>
      </c>
      <c r="K65" s="38" t="s">
        <v>25</v>
      </c>
      <c r="L65" s="38" t="s">
        <v>26</v>
      </c>
      <c r="M65" s="38" t="s">
        <v>27</v>
      </c>
      <c r="N65" s="38" t="s">
        <v>28</v>
      </c>
      <c r="O65" s="38" t="s">
        <v>55</v>
      </c>
      <c r="P65" s="38" t="s">
        <v>56</v>
      </c>
      <c r="Q65" s="38" t="s">
        <v>57</v>
      </c>
      <c r="R65" s="39" t="s">
        <v>58</v>
      </c>
    </row>
    <row r="66" spans="1:18" ht="12.75">
      <c r="A66" s="169" t="s">
        <v>211</v>
      </c>
      <c r="B66" s="170">
        <v>10</v>
      </c>
      <c r="C66" s="230">
        <f>300000000-300000000*0.004</f>
        <v>298800000</v>
      </c>
      <c r="D66" s="169"/>
      <c r="E66" s="117"/>
      <c r="F66" s="115">
        <f>+C66+300000000*0.004</f>
        <v>300000000</v>
      </c>
      <c r="G66" s="163"/>
      <c r="H66" s="163"/>
      <c r="I66" s="163"/>
      <c r="J66" s="163"/>
      <c r="K66" s="163"/>
      <c r="L66" s="163"/>
      <c r="M66" s="163"/>
      <c r="N66" s="163"/>
      <c r="O66" s="41"/>
      <c r="P66" s="41"/>
      <c r="Q66" s="41"/>
      <c r="R66" s="41"/>
    </row>
    <row r="67" spans="1:18" ht="12.75">
      <c r="A67" s="158" t="s">
        <v>212</v>
      </c>
      <c r="B67" s="33">
        <v>10</v>
      </c>
      <c r="C67" s="116">
        <f>70000000-70000000*0.004</f>
        <v>69720000</v>
      </c>
      <c r="D67" s="115"/>
      <c r="E67" s="117"/>
      <c r="F67" s="115">
        <f>+C67+70000000*0.004</f>
        <v>70000000</v>
      </c>
      <c r="G67" s="163"/>
      <c r="H67" s="163"/>
      <c r="I67" s="163"/>
      <c r="J67" s="163"/>
      <c r="K67" s="163"/>
      <c r="L67" s="163"/>
      <c r="M67" s="163"/>
      <c r="N67" s="163"/>
      <c r="O67" s="41"/>
      <c r="P67" s="41"/>
      <c r="Q67" s="41"/>
      <c r="R67" s="41"/>
    </row>
    <row r="68" spans="1:18" ht="12.75">
      <c r="A68" s="171" t="s">
        <v>213</v>
      </c>
      <c r="B68" s="33">
        <v>10</v>
      </c>
      <c r="C68" s="116">
        <f>70000000-70000000*0.004</f>
        <v>69720000</v>
      </c>
      <c r="D68" s="115"/>
      <c r="E68" s="33"/>
      <c r="F68" s="115">
        <f>+C68+70000000*0.004</f>
        <v>70000000</v>
      </c>
      <c r="G68" s="163"/>
      <c r="H68" s="163"/>
      <c r="I68" s="163"/>
      <c r="J68" s="163"/>
      <c r="K68" s="163"/>
      <c r="L68" s="163"/>
      <c r="M68" s="163"/>
      <c r="N68" s="163"/>
      <c r="O68" s="41"/>
      <c r="P68" s="41"/>
      <c r="Q68" s="41"/>
      <c r="R68" s="41"/>
    </row>
    <row r="69" spans="1:18" ht="12.75">
      <c r="A69" s="171" t="s">
        <v>214</v>
      </c>
      <c r="B69" s="33">
        <v>10</v>
      </c>
      <c r="C69" s="116">
        <f>300000000-300000000*0.004</f>
        <v>298800000</v>
      </c>
      <c r="D69" s="115"/>
      <c r="E69" s="33"/>
      <c r="F69" s="115">
        <f>C69+300000000*0.004</f>
        <v>300000000</v>
      </c>
      <c r="G69" s="163"/>
      <c r="H69" s="163"/>
      <c r="I69" s="163"/>
      <c r="J69" s="163"/>
      <c r="K69" s="163"/>
      <c r="L69" s="163"/>
      <c r="M69" s="163"/>
      <c r="N69" s="163"/>
      <c r="O69" s="41"/>
      <c r="P69" s="41"/>
      <c r="Q69" s="41"/>
      <c r="R69" s="41"/>
    </row>
    <row r="70" spans="1:18" ht="12.75">
      <c r="A70" s="171" t="s">
        <v>285</v>
      </c>
      <c r="B70" s="33">
        <v>10</v>
      </c>
      <c r="C70" s="116">
        <v>2986257999</v>
      </c>
      <c r="D70" s="115"/>
      <c r="E70" s="33"/>
      <c r="F70" s="115">
        <f>C70+C70*0.004</f>
        <v>2998203030.996</v>
      </c>
      <c r="G70" s="172"/>
      <c r="H70" s="172"/>
      <c r="I70" s="172"/>
      <c r="J70" s="172"/>
      <c r="K70" s="172"/>
      <c r="L70" s="172"/>
      <c r="M70" s="172"/>
      <c r="N70" s="172"/>
      <c r="O70" s="41"/>
      <c r="P70" s="41"/>
      <c r="Q70" s="41"/>
      <c r="R70" s="41"/>
    </row>
    <row r="71" spans="1:18" ht="13.5" thickBot="1">
      <c r="A71" s="340" t="s">
        <v>29</v>
      </c>
      <c r="B71" s="341"/>
      <c r="C71" s="341"/>
      <c r="D71" s="341"/>
      <c r="E71" s="342"/>
      <c r="F71" s="71">
        <f>SUM(F66:F70)</f>
        <v>3738203030.996</v>
      </c>
      <c r="G71" s="343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5"/>
    </row>
    <row r="72" spans="1:18" ht="22.5" customHeight="1" thickBot="1">
      <c r="A72" s="64" t="s">
        <v>43</v>
      </c>
      <c r="B72" s="65"/>
      <c r="C72" s="66"/>
      <c r="D72" s="67"/>
      <c r="E72" s="68"/>
      <c r="F72" s="67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5"/>
    </row>
    <row r="73" spans="1:18" s="5" customFormat="1" ht="12.75" customHeight="1">
      <c r="A73" s="314" t="s">
        <v>15</v>
      </c>
      <c r="B73" s="402"/>
      <c r="C73" s="402"/>
      <c r="D73" s="315"/>
      <c r="E73" s="339" t="s">
        <v>39</v>
      </c>
      <c r="F73" s="399" t="s">
        <v>36</v>
      </c>
      <c r="G73" s="318" t="s">
        <v>21</v>
      </c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20"/>
    </row>
    <row r="74" spans="1:18" s="6" customFormat="1" ht="13.5" customHeight="1">
      <c r="A74" s="316"/>
      <c r="B74" s="382"/>
      <c r="C74" s="382"/>
      <c r="D74" s="317"/>
      <c r="E74" s="339"/>
      <c r="F74" s="399"/>
      <c r="G74" s="38" t="s">
        <v>22</v>
      </c>
      <c r="H74" s="38" t="s">
        <v>59</v>
      </c>
      <c r="I74" s="38" t="s">
        <v>23</v>
      </c>
      <c r="J74" s="38" t="s">
        <v>24</v>
      </c>
      <c r="K74" s="38" t="s">
        <v>25</v>
      </c>
      <c r="L74" s="38" t="s">
        <v>26</v>
      </c>
      <c r="M74" s="38" t="s">
        <v>27</v>
      </c>
      <c r="N74" s="38" t="s">
        <v>28</v>
      </c>
      <c r="O74" s="38" t="s">
        <v>55</v>
      </c>
      <c r="P74" s="38" t="s">
        <v>56</v>
      </c>
      <c r="Q74" s="38" t="s">
        <v>57</v>
      </c>
      <c r="R74" s="39" t="s">
        <v>58</v>
      </c>
    </row>
    <row r="75" spans="1:18" ht="12.75">
      <c r="A75" s="356"/>
      <c r="B75" s="337"/>
      <c r="C75" s="337"/>
      <c r="D75" s="333"/>
      <c r="E75" s="33"/>
      <c r="F75" s="115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1:18" ht="12.75">
      <c r="A76" s="332"/>
      <c r="B76" s="337"/>
      <c r="C76" s="337"/>
      <c r="D76" s="333"/>
      <c r="E76" s="33"/>
      <c r="F76" s="34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2"/>
    </row>
    <row r="77" spans="1:18" ht="12.75">
      <c r="A77" s="332"/>
      <c r="B77" s="337"/>
      <c r="C77" s="337"/>
      <c r="D77" s="333"/>
      <c r="E77" s="33"/>
      <c r="F77" s="34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2"/>
    </row>
    <row r="78" spans="1:18" ht="12.75">
      <c r="A78" s="332"/>
      <c r="B78" s="337"/>
      <c r="C78" s="337"/>
      <c r="D78" s="333"/>
      <c r="E78" s="33"/>
      <c r="F78" s="34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  <row r="79" spans="1:18" ht="13.5" thickBot="1">
      <c r="A79" s="340" t="s">
        <v>29</v>
      </c>
      <c r="B79" s="341"/>
      <c r="C79" s="341"/>
      <c r="D79" s="341"/>
      <c r="E79" s="342"/>
      <c r="F79" s="71">
        <f>SUM(F75:F78)</f>
        <v>0</v>
      </c>
      <c r="G79" s="343"/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5"/>
    </row>
    <row r="80" spans="1:18" s="3" customFormat="1" ht="19.5" customHeight="1" thickBot="1">
      <c r="A80" s="64" t="s">
        <v>44</v>
      </c>
      <c r="B80" s="65"/>
      <c r="C80" s="66"/>
      <c r="D80" s="67"/>
      <c r="E80" s="68"/>
      <c r="F80" s="67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5"/>
    </row>
    <row r="81" spans="1:18" s="5" customFormat="1" ht="12.75" customHeight="1">
      <c r="A81" s="314" t="s">
        <v>15</v>
      </c>
      <c r="B81" s="315"/>
      <c r="C81" s="339" t="s">
        <v>35</v>
      </c>
      <c r="D81" s="324" t="s">
        <v>17</v>
      </c>
      <c r="E81" s="338" t="s">
        <v>33</v>
      </c>
      <c r="F81" s="304" t="s">
        <v>20</v>
      </c>
      <c r="G81" s="318" t="s">
        <v>21</v>
      </c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20"/>
    </row>
    <row r="82" spans="1:18" s="6" customFormat="1" ht="13.5" customHeight="1">
      <c r="A82" s="316"/>
      <c r="B82" s="317"/>
      <c r="C82" s="339"/>
      <c r="D82" s="325"/>
      <c r="E82" s="325"/>
      <c r="F82" s="305"/>
      <c r="G82" s="38" t="s">
        <v>22</v>
      </c>
      <c r="H82" s="38" t="s">
        <v>59</v>
      </c>
      <c r="I82" s="38" t="s">
        <v>23</v>
      </c>
      <c r="J82" s="38" t="s">
        <v>24</v>
      </c>
      <c r="K82" s="38" t="s">
        <v>25</v>
      </c>
      <c r="L82" s="38" t="s">
        <v>26</v>
      </c>
      <c r="M82" s="38" t="s">
        <v>27</v>
      </c>
      <c r="N82" s="38" t="s">
        <v>28</v>
      </c>
      <c r="O82" s="38" t="s">
        <v>55</v>
      </c>
      <c r="P82" s="38" t="s">
        <v>56</v>
      </c>
      <c r="Q82" s="38" t="s">
        <v>57</v>
      </c>
      <c r="R82" s="39" t="s">
        <v>58</v>
      </c>
    </row>
    <row r="83" spans="1:18" ht="90.75" customHeight="1">
      <c r="A83" s="326" t="s">
        <v>206</v>
      </c>
      <c r="B83" s="327"/>
      <c r="C83" s="116" t="s">
        <v>205</v>
      </c>
      <c r="D83" s="115">
        <v>22</v>
      </c>
      <c r="E83" s="168">
        <v>9035437.75</v>
      </c>
      <c r="F83" s="115">
        <f>+D83*E83+(D83*E83*0.004)</f>
        <v>199574749.022</v>
      </c>
      <c r="G83" s="163"/>
      <c r="H83" s="163"/>
      <c r="I83" s="163"/>
      <c r="J83" s="163"/>
      <c r="K83" s="163"/>
      <c r="L83" s="163"/>
      <c r="M83" s="163"/>
      <c r="N83" s="163"/>
      <c r="O83" s="163"/>
      <c r="P83" s="41"/>
      <c r="Q83" s="41"/>
      <c r="R83" s="42"/>
    </row>
    <row r="84" spans="1:18" ht="12.75">
      <c r="A84" s="321" t="s">
        <v>207</v>
      </c>
      <c r="B84" s="321"/>
      <c r="C84" s="165" t="s">
        <v>210</v>
      </c>
      <c r="D84" s="166">
        <v>13</v>
      </c>
      <c r="E84" s="231">
        <v>800000</v>
      </c>
      <c r="F84" s="115">
        <f>+D84*E84+(D84*E84*0.004)</f>
        <v>10441600</v>
      </c>
      <c r="G84" s="163"/>
      <c r="H84" s="163"/>
      <c r="I84" s="163"/>
      <c r="J84" s="163"/>
      <c r="K84" s="163"/>
      <c r="L84" s="163"/>
      <c r="M84" s="163"/>
      <c r="N84" s="163"/>
      <c r="O84" s="163"/>
      <c r="P84" s="41"/>
      <c r="Q84" s="41"/>
      <c r="R84" s="42"/>
    </row>
    <row r="85" spans="1:18" ht="12.75">
      <c r="A85" s="321" t="s">
        <v>208</v>
      </c>
      <c r="B85" s="321"/>
      <c r="C85" s="165" t="s">
        <v>210</v>
      </c>
      <c r="D85" s="166">
        <v>2</v>
      </c>
      <c r="E85" s="231">
        <v>25000000</v>
      </c>
      <c r="F85" s="115">
        <f>+D85*E85+(D85*E85*0.004)</f>
        <v>50200000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41"/>
      <c r="Q85" s="41"/>
      <c r="R85" s="42"/>
    </row>
    <row r="86" spans="1:18" ht="12.75">
      <c r="A86" s="321" t="s">
        <v>209</v>
      </c>
      <c r="B86" s="321"/>
      <c r="C86" s="165" t="s">
        <v>210</v>
      </c>
      <c r="D86" s="166">
        <v>1</v>
      </c>
      <c r="E86" s="231">
        <v>45000000</v>
      </c>
      <c r="F86" s="115">
        <f>+D86*E86+(D86*E86*0.004)</f>
        <v>45180000</v>
      </c>
      <c r="G86" s="163"/>
      <c r="H86" s="163"/>
      <c r="I86" s="163"/>
      <c r="J86" s="163"/>
      <c r="K86" s="163"/>
      <c r="L86" s="163"/>
      <c r="M86" s="163"/>
      <c r="N86" s="163"/>
      <c r="O86" s="163"/>
      <c r="P86" s="41"/>
      <c r="Q86" s="41"/>
      <c r="R86" s="42"/>
    </row>
    <row r="87" spans="1:18" ht="12.75">
      <c r="A87" s="406" t="s">
        <v>215</v>
      </c>
      <c r="B87" s="407"/>
      <c r="C87" s="165" t="s">
        <v>210</v>
      </c>
      <c r="D87" s="165">
        <v>1</v>
      </c>
      <c r="E87" s="231">
        <f>((D84*E84)+(D85*E85)+(D86*E86))*0.19</f>
        <v>20026000</v>
      </c>
      <c r="F87" s="115">
        <f>+D87*E87+(D87*E87*0.004)</f>
        <v>20106104</v>
      </c>
      <c r="G87" s="160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2"/>
    </row>
    <row r="88" spans="1:18" ht="13.5" thickBot="1">
      <c r="A88" s="340" t="s">
        <v>29</v>
      </c>
      <c r="B88" s="341"/>
      <c r="C88" s="341"/>
      <c r="D88" s="341"/>
      <c r="E88" s="342"/>
      <c r="F88" s="63">
        <f>SUM(F83:F87)</f>
        <v>325502453.022</v>
      </c>
      <c r="G88" s="343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5"/>
    </row>
    <row r="89" spans="1:18" ht="18" customHeight="1" thickBot="1">
      <c r="A89" s="64" t="s">
        <v>89</v>
      </c>
      <c r="B89" s="65"/>
      <c r="C89" s="66"/>
      <c r="D89" s="67"/>
      <c r="E89" s="68"/>
      <c r="F89" s="67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5"/>
    </row>
    <row r="90" spans="1:18" ht="12.75">
      <c r="A90" s="314" t="s">
        <v>15</v>
      </c>
      <c r="B90" s="315"/>
      <c r="C90" s="339" t="s">
        <v>35</v>
      </c>
      <c r="D90" s="324" t="s">
        <v>17</v>
      </c>
      <c r="E90" s="338" t="s">
        <v>33</v>
      </c>
      <c r="F90" s="304" t="s">
        <v>20</v>
      </c>
      <c r="G90" s="318" t="s">
        <v>21</v>
      </c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20"/>
    </row>
    <row r="91" spans="1:18" ht="16.5">
      <c r="A91" s="316"/>
      <c r="B91" s="317"/>
      <c r="C91" s="339"/>
      <c r="D91" s="325"/>
      <c r="E91" s="325"/>
      <c r="F91" s="305"/>
      <c r="G91" s="38" t="s">
        <v>22</v>
      </c>
      <c r="H91" s="38" t="s">
        <v>59</v>
      </c>
      <c r="I91" s="38" t="s">
        <v>23</v>
      </c>
      <c r="J91" s="38" t="s">
        <v>24</v>
      </c>
      <c r="K91" s="38" t="s">
        <v>25</v>
      </c>
      <c r="L91" s="38" t="s">
        <v>26</v>
      </c>
      <c r="M91" s="38" t="s">
        <v>27</v>
      </c>
      <c r="N91" s="38" t="s">
        <v>28</v>
      </c>
      <c r="O91" s="38" t="s">
        <v>55</v>
      </c>
      <c r="P91" s="38" t="s">
        <v>56</v>
      </c>
      <c r="Q91" s="38" t="s">
        <v>57</v>
      </c>
      <c r="R91" s="38" t="s">
        <v>58</v>
      </c>
    </row>
    <row r="92" spans="1:18" ht="12.75">
      <c r="A92" s="143" t="s">
        <v>98</v>
      </c>
      <c r="B92" s="144"/>
      <c r="C92" s="40"/>
      <c r="D92" s="34"/>
      <c r="E92" s="33"/>
      <c r="F92" s="115">
        <v>161536734</v>
      </c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</row>
    <row r="93" spans="1:18" ht="12.75">
      <c r="A93" s="145" t="s">
        <v>91</v>
      </c>
      <c r="B93" s="144"/>
      <c r="C93" s="40"/>
      <c r="D93" s="34"/>
      <c r="E93" s="33"/>
      <c r="F93" s="139">
        <v>5000000</v>
      </c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</row>
    <row r="94" spans="1:18" ht="12.75">
      <c r="A94" s="322" t="s">
        <v>177</v>
      </c>
      <c r="B94" s="323"/>
      <c r="C94" s="116"/>
      <c r="D94" s="115"/>
      <c r="E94" s="33"/>
      <c r="F94" s="139">
        <v>600000</v>
      </c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</row>
    <row r="95" spans="1:18" ht="12.75">
      <c r="A95" s="322" t="s">
        <v>99</v>
      </c>
      <c r="B95" s="323"/>
      <c r="C95" s="40"/>
      <c r="D95" s="34"/>
      <c r="E95" s="33"/>
      <c r="F95" s="149">
        <v>1456000</v>
      </c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</row>
    <row r="96" spans="1:18" ht="12.75">
      <c r="A96" s="332"/>
      <c r="B96" s="333"/>
      <c r="C96" s="40"/>
      <c r="D96" s="34"/>
      <c r="E96" s="33"/>
      <c r="F96" s="115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</row>
    <row r="97" spans="1:18" ht="12.75">
      <c r="A97" s="334" t="s">
        <v>29</v>
      </c>
      <c r="B97" s="335"/>
      <c r="C97" s="335"/>
      <c r="D97" s="335"/>
      <c r="E97" s="336"/>
      <c r="F97" s="63">
        <f>SUM(F92:F96)</f>
        <v>168592734</v>
      </c>
      <c r="G97" s="311"/>
      <c r="H97" s="312"/>
      <c r="I97" s="312"/>
      <c r="J97" s="312"/>
      <c r="K97" s="312"/>
      <c r="L97" s="312"/>
      <c r="M97" s="312"/>
      <c r="N97" s="312"/>
      <c r="O97" s="312"/>
      <c r="P97" s="312"/>
      <c r="Q97" s="312"/>
      <c r="R97" s="313"/>
    </row>
    <row r="98" spans="1:18" ht="12.75">
      <c r="A98" s="328" t="s">
        <v>90</v>
      </c>
      <c r="B98" s="328"/>
      <c r="C98" s="328"/>
      <c r="D98" s="328"/>
      <c r="E98" s="328"/>
      <c r="F98" s="34">
        <f>F37+F45+F54+F62+F71+F79+F88</f>
        <v>4509999999.818</v>
      </c>
      <c r="G98" s="329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1"/>
    </row>
    <row r="99" spans="1:18" ht="12.75">
      <c r="A99" s="72"/>
      <c r="B99" s="72"/>
      <c r="C99" s="73"/>
      <c r="D99" s="74"/>
      <c r="E99" s="75"/>
      <c r="F99" s="74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</row>
  </sheetData>
  <mergeCells count="116">
    <mergeCell ref="E64:E65"/>
    <mergeCell ref="A48:B49"/>
    <mergeCell ref="G48:R48"/>
    <mergeCell ref="A14:B14"/>
    <mergeCell ref="A16:B16"/>
    <mergeCell ref="A87:B87"/>
    <mergeCell ref="E73:E74"/>
    <mergeCell ref="F73:F74"/>
    <mergeCell ref="A59:B59"/>
    <mergeCell ref="B64:B65"/>
    <mergeCell ref="F39:F40"/>
    <mergeCell ref="C21:C22"/>
    <mergeCell ref="A21:A22"/>
    <mergeCell ref="C39:C40"/>
    <mergeCell ref="A45:E45"/>
    <mergeCell ref="A43:B43"/>
    <mergeCell ref="D48:D49"/>
    <mergeCell ref="A41:B41"/>
    <mergeCell ref="A42:B42"/>
    <mergeCell ref="E39:E40"/>
    <mergeCell ref="D39:D40"/>
    <mergeCell ref="C48:C49"/>
    <mergeCell ref="E48:E49"/>
    <mergeCell ref="G37:R37"/>
    <mergeCell ref="C56:C57"/>
    <mergeCell ref="D56:D57"/>
    <mergeCell ref="A51:B51"/>
    <mergeCell ref="A53:B53"/>
    <mergeCell ref="G46:M46"/>
    <mergeCell ref="G54:R54"/>
    <mergeCell ref="A37:E37"/>
    <mergeCell ref="A38:F38"/>
    <mergeCell ref="G39:R39"/>
    <mergeCell ref="F56:F57"/>
    <mergeCell ref="F48:F49"/>
    <mergeCell ref="K1:R1"/>
    <mergeCell ref="K2:R2"/>
    <mergeCell ref="K3:N3"/>
    <mergeCell ref="O3:R3"/>
    <mergeCell ref="A5:R6"/>
    <mergeCell ref="F21:F22"/>
    <mergeCell ref="A78:D78"/>
    <mergeCell ref="F10:F11"/>
    <mergeCell ref="F81:F82"/>
    <mergeCell ref="A9:F9"/>
    <mergeCell ref="A50:B50"/>
    <mergeCell ref="A73:D74"/>
    <mergeCell ref="A79:E79"/>
    <mergeCell ref="E81:E82"/>
    <mergeCell ref="A12:B12"/>
    <mergeCell ref="A18:B18"/>
    <mergeCell ref="A54:E54"/>
    <mergeCell ref="A46:F46"/>
    <mergeCell ref="B21:B22"/>
    <mergeCell ref="C10:C11"/>
    <mergeCell ref="E10:E11"/>
    <mergeCell ref="A19:E19"/>
    <mergeCell ref="D21:D22"/>
    <mergeCell ref="E21:E22"/>
    <mergeCell ref="B3:J4"/>
    <mergeCell ref="G64:R64"/>
    <mergeCell ref="A71:E71"/>
    <mergeCell ref="A17:B17"/>
    <mergeCell ref="G56:R56"/>
    <mergeCell ref="A77:D77"/>
    <mergeCell ref="A64:A65"/>
    <mergeCell ref="A75:D75"/>
    <mergeCell ref="A76:D76"/>
    <mergeCell ref="G71:R71"/>
    <mergeCell ref="A60:B60"/>
    <mergeCell ref="A56:B57"/>
    <mergeCell ref="A13:B13"/>
    <mergeCell ref="A15:B15"/>
    <mergeCell ref="A39:B40"/>
    <mergeCell ref="G21:R21"/>
    <mergeCell ref="K4:N4"/>
    <mergeCell ref="O4:R4"/>
    <mergeCell ref="D10:D11"/>
    <mergeCell ref="A20:F20"/>
    <mergeCell ref="A1:A4"/>
    <mergeCell ref="B1:J2"/>
    <mergeCell ref="A10:B11"/>
    <mergeCell ref="A7:R8"/>
    <mergeCell ref="A98:E98"/>
    <mergeCell ref="G98:R98"/>
    <mergeCell ref="A95:B95"/>
    <mergeCell ref="A96:B96"/>
    <mergeCell ref="A97:E97"/>
    <mergeCell ref="A52:B52"/>
    <mergeCell ref="E56:E57"/>
    <mergeCell ref="C90:C91"/>
    <mergeCell ref="D90:D91"/>
    <mergeCell ref="E90:E91"/>
    <mergeCell ref="A88:E88"/>
    <mergeCell ref="A84:B84"/>
    <mergeCell ref="A58:B58"/>
    <mergeCell ref="G62:R62"/>
    <mergeCell ref="A85:B85"/>
    <mergeCell ref="A81:B82"/>
    <mergeCell ref="G88:R88"/>
    <mergeCell ref="C81:C82"/>
    <mergeCell ref="G79:R79"/>
    <mergeCell ref="A62:E62"/>
    <mergeCell ref="G73:R73"/>
    <mergeCell ref="C64:C65"/>
    <mergeCell ref="D64:D65"/>
    <mergeCell ref="F64:F65"/>
    <mergeCell ref="G97:R97"/>
    <mergeCell ref="A90:B91"/>
    <mergeCell ref="G81:R81"/>
    <mergeCell ref="A86:B86"/>
    <mergeCell ref="A94:B94"/>
    <mergeCell ref="F90:F91"/>
    <mergeCell ref="G90:R90"/>
    <mergeCell ref="D81:D82"/>
    <mergeCell ref="A83:B83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5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SheetLayoutView="100" workbookViewId="0" topLeftCell="C34">
      <selection activeCell="H9" sqref="H9"/>
    </sheetView>
  </sheetViews>
  <sheetFormatPr defaultColWidth="11.421875" defaultRowHeight="12.75"/>
  <cols>
    <col min="1" max="1" width="21.421875" style="125" customWidth="1"/>
    <col min="2" max="2" width="42.57421875" style="125" customWidth="1"/>
    <col min="3" max="3" width="16.28125" style="125" customWidth="1"/>
    <col min="4" max="4" width="10.7109375" style="125" customWidth="1"/>
    <col min="5" max="5" width="13.7109375" style="126" customWidth="1"/>
    <col min="6" max="6" width="17.00390625" style="13" customWidth="1"/>
    <col min="7" max="16384" width="11.421875" style="125" customWidth="1"/>
  </cols>
  <sheetData>
    <row r="1" spans="1:6" ht="26.25" customHeight="1">
      <c r="A1" s="418"/>
      <c r="B1" s="421" t="s">
        <v>49</v>
      </c>
      <c r="C1" s="421"/>
      <c r="D1" s="421"/>
      <c r="E1" s="422" t="s">
        <v>51</v>
      </c>
      <c r="F1" s="422"/>
    </row>
    <row r="2" spans="1:6" ht="26.25" customHeight="1">
      <c r="A2" s="419"/>
      <c r="B2" s="421"/>
      <c r="C2" s="421"/>
      <c r="D2" s="421"/>
      <c r="E2" s="423" t="s">
        <v>52</v>
      </c>
      <c r="F2" s="423"/>
    </row>
    <row r="3" spans="1:12" s="130" customFormat="1" ht="26.25" customHeight="1">
      <c r="A3" s="419"/>
      <c r="B3" s="424" t="s">
        <v>50</v>
      </c>
      <c r="C3" s="424"/>
      <c r="D3" s="424"/>
      <c r="E3" s="119" t="s">
        <v>53</v>
      </c>
      <c r="F3" s="119" t="s">
        <v>68</v>
      </c>
      <c r="G3" s="131"/>
      <c r="H3" s="131"/>
      <c r="I3" s="131"/>
      <c r="J3" s="131"/>
      <c r="K3" s="131"/>
      <c r="L3" s="131"/>
    </row>
    <row r="4" spans="1:12" s="130" customFormat="1" ht="26.25" customHeight="1">
      <c r="A4" s="420"/>
      <c r="B4" s="424"/>
      <c r="C4" s="424"/>
      <c r="D4" s="424"/>
      <c r="E4" s="119" t="str">
        <f>+'[1]POA H.B.'!K4</f>
        <v>Versión 7</v>
      </c>
      <c r="F4" s="132">
        <f>+'[1]POA H.B.'!O4</f>
        <v>42507</v>
      </c>
      <c r="G4" s="131"/>
      <c r="H4" s="131"/>
      <c r="I4" s="131"/>
      <c r="J4" s="131"/>
      <c r="K4" s="131"/>
      <c r="L4" s="131"/>
    </row>
    <row r="5" spans="1:12" s="130" customFormat="1" ht="21" customHeight="1">
      <c r="A5" s="425" t="s">
        <v>54</v>
      </c>
      <c r="B5" s="425"/>
      <c r="C5" s="425"/>
      <c r="D5" s="425"/>
      <c r="E5" s="425"/>
      <c r="F5" s="425"/>
      <c r="G5" s="131"/>
      <c r="H5" s="131"/>
      <c r="I5" s="131"/>
      <c r="J5" s="131"/>
      <c r="K5" s="131"/>
      <c r="L5" s="131"/>
    </row>
    <row r="6" spans="1:6" ht="28.5" customHeight="1">
      <c r="A6" s="412" t="s">
        <v>216</v>
      </c>
      <c r="B6" s="413"/>
      <c r="C6" s="413"/>
      <c r="D6" s="413"/>
      <c r="E6" s="413"/>
      <c r="F6" s="414"/>
    </row>
    <row r="7" spans="1:6" ht="55.5" customHeight="1">
      <c r="A7" s="129" t="s">
        <v>71</v>
      </c>
      <c r="B7" s="129" t="s">
        <v>70</v>
      </c>
      <c r="C7" s="128" t="s">
        <v>35</v>
      </c>
      <c r="D7" s="14" t="s">
        <v>48</v>
      </c>
      <c r="E7" s="127" t="s">
        <v>217</v>
      </c>
      <c r="F7" s="14" t="s">
        <v>72</v>
      </c>
    </row>
    <row r="8" spans="1:6" ht="42.75" customHeight="1">
      <c r="A8" s="212" t="s">
        <v>224</v>
      </c>
      <c r="B8" s="219" t="s">
        <v>225</v>
      </c>
      <c r="C8" s="213" t="s">
        <v>32</v>
      </c>
      <c r="D8" s="213" t="s">
        <v>230</v>
      </c>
      <c r="E8" s="214">
        <v>38082.72</v>
      </c>
      <c r="F8" s="215">
        <f>D8*E8</f>
        <v>38082.72</v>
      </c>
    </row>
    <row r="9" spans="1:6" ht="42.75" customHeight="1">
      <c r="A9" s="216">
        <v>101010014</v>
      </c>
      <c r="B9" s="219" t="s">
        <v>226</v>
      </c>
      <c r="C9" s="213" t="s">
        <v>32</v>
      </c>
      <c r="D9" s="213" t="s">
        <v>284</v>
      </c>
      <c r="E9" s="214">
        <v>772.72</v>
      </c>
      <c r="F9" s="215">
        <f>D9*E9</f>
        <v>30908.800000000003</v>
      </c>
    </row>
    <row r="10" spans="1:6" ht="42.75" customHeight="1">
      <c r="A10" s="212" t="s">
        <v>227</v>
      </c>
      <c r="B10" s="219" t="s">
        <v>228</v>
      </c>
      <c r="C10" s="217" t="s">
        <v>32</v>
      </c>
      <c r="D10" s="217" t="s">
        <v>255</v>
      </c>
      <c r="E10" s="214">
        <v>714.48</v>
      </c>
      <c r="F10" s="215">
        <f aca="true" t="shared" si="0" ref="F10:F36">D10*E10</f>
        <v>21434.4</v>
      </c>
    </row>
    <row r="11" spans="1:6" ht="42.75" customHeight="1">
      <c r="A11" s="216">
        <v>101010044</v>
      </c>
      <c r="B11" s="219" t="s">
        <v>229</v>
      </c>
      <c r="C11" s="217" t="s">
        <v>32</v>
      </c>
      <c r="D11" s="213" t="s">
        <v>230</v>
      </c>
      <c r="E11" s="214">
        <v>2080</v>
      </c>
      <c r="F11" s="215">
        <f t="shared" si="0"/>
        <v>2080</v>
      </c>
    </row>
    <row r="12" spans="1:6" ht="42.75" customHeight="1">
      <c r="A12" s="212" t="s">
        <v>231</v>
      </c>
      <c r="B12" s="219" t="s">
        <v>232</v>
      </c>
      <c r="C12" s="213" t="s">
        <v>32</v>
      </c>
      <c r="D12" s="213" t="s">
        <v>255</v>
      </c>
      <c r="E12" s="214">
        <v>2791.36</v>
      </c>
      <c r="F12" s="215">
        <f t="shared" si="0"/>
        <v>83740.8</v>
      </c>
    </row>
    <row r="13" spans="1:6" ht="42.75" customHeight="1">
      <c r="A13" s="212" t="s">
        <v>233</v>
      </c>
      <c r="B13" s="219" t="s">
        <v>234</v>
      </c>
      <c r="C13" s="213" t="s">
        <v>32</v>
      </c>
      <c r="D13" s="213" t="s">
        <v>255</v>
      </c>
      <c r="E13" s="214">
        <v>2791.36</v>
      </c>
      <c r="F13" s="215">
        <f t="shared" si="0"/>
        <v>83740.8</v>
      </c>
    </row>
    <row r="14" spans="1:6" ht="42.75" customHeight="1">
      <c r="A14" s="212" t="s">
        <v>235</v>
      </c>
      <c r="B14" s="219" t="s">
        <v>236</v>
      </c>
      <c r="C14" s="213" t="s">
        <v>237</v>
      </c>
      <c r="D14" s="213" t="s">
        <v>230</v>
      </c>
      <c r="E14" s="214">
        <v>6745.44</v>
      </c>
      <c r="F14" s="215">
        <f t="shared" si="0"/>
        <v>6745.44</v>
      </c>
    </row>
    <row r="15" spans="1:6" ht="42.75" customHeight="1">
      <c r="A15" s="212" t="s">
        <v>238</v>
      </c>
      <c r="B15" s="219" t="s">
        <v>239</v>
      </c>
      <c r="C15" s="213" t="s">
        <v>32</v>
      </c>
      <c r="D15" s="213" t="s">
        <v>281</v>
      </c>
      <c r="E15" s="214">
        <v>1162.72</v>
      </c>
      <c r="F15" s="215">
        <f t="shared" si="0"/>
        <v>348816</v>
      </c>
    </row>
    <row r="16" spans="1:6" ht="42.75" customHeight="1">
      <c r="A16" s="212" t="s">
        <v>240</v>
      </c>
      <c r="B16" s="219" t="s">
        <v>241</v>
      </c>
      <c r="C16" s="213" t="s">
        <v>32</v>
      </c>
      <c r="D16" s="218">
        <v>300</v>
      </c>
      <c r="E16" s="213" t="s">
        <v>242</v>
      </c>
      <c r="F16" s="215">
        <f t="shared" si="0"/>
        <v>46800</v>
      </c>
    </row>
    <row r="17" spans="1:6" ht="42.75" customHeight="1">
      <c r="A17" s="216">
        <v>101010017</v>
      </c>
      <c r="B17" s="219" t="s">
        <v>243</v>
      </c>
      <c r="C17" s="213" t="s">
        <v>244</v>
      </c>
      <c r="D17" s="213" t="s">
        <v>263</v>
      </c>
      <c r="E17" s="214">
        <v>1410.24</v>
      </c>
      <c r="F17" s="215">
        <f t="shared" si="0"/>
        <v>14102.4</v>
      </c>
    </row>
    <row r="18" spans="1:6" ht="42.75" customHeight="1">
      <c r="A18" s="212" t="s">
        <v>245</v>
      </c>
      <c r="B18" s="219" t="s">
        <v>246</v>
      </c>
      <c r="C18" s="213" t="s">
        <v>244</v>
      </c>
      <c r="D18" s="213" t="s">
        <v>280</v>
      </c>
      <c r="E18" s="214">
        <v>2481.44</v>
      </c>
      <c r="F18" s="215">
        <f t="shared" si="0"/>
        <v>12407.2</v>
      </c>
    </row>
    <row r="19" spans="1:6" ht="42.75" customHeight="1">
      <c r="A19" s="212" t="s">
        <v>247</v>
      </c>
      <c r="B19" s="219" t="s">
        <v>248</v>
      </c>
      <c r="C19" s="213" t="s">
        <v>244</v>
      </c>
      <c r="D19" s="213" t="s">
        <v>280</v>
      </c>
      <c r="E19" s="214">
        <v>2960.88</v>
      </c>
      <c r="F19" s="215">
        <f t="shared" si="0"/>
        <v>14804.400000000001</v>
      </c>
    </row>
    <row r="20" spans="1:6" ht="42.75" customHeight="1">
      <c r="A20" s="216">
        <v>101010087</v>
      </c>
      <c r="B20" s="219" t="s">
        <v>249</v>
      </c>
      <c r="C20" s="213" t="s">
        <v>32</v>
      </c>
      <c r="D20" s="213" t="s">
        <v>230</v>
      </c>
      <c r="E20" s="214">
        <v>7989.28</v>
      </c>
      <c r="F20" s="215">
        <f t="shared" si="0"/>
        <v>7989.28</v>
      </c>
    </row>
    <row r="21" spans="1:6" ht="42.75" customHeight="1">
      <c r="A21" s="216">
        <v>101010130</v>
      </c>
      <c r="B21" s="219" t="s">
        <v>250</v>
      </c>
      <c r="C21" s="213" t="s">
        <v>32</v>
      </c>
      <c r="D21" s="213" t="s">
        <v>230</v>
      </c>
      <c r="E21" s="214">
        <v>3647.28</v>
      </c>
      <c r="F21" s="215">
        <f t="shared" si="0"/>
        <v>3647.28</v>
      </c>
    </row>
    <row r="22" spans="1:6" ht="42.75" customHeight="1">
      <c r="A22" s="212" t="s">
        <v>251</v>
      </c>
      <c r="B22" s="219" t="s">
        <v>252</v>
      </c>
      <c r="C22" s="213" t="s">
        <v>32</v>
      </c>
      <c r="D22" s="213" t="s">
        <v>255</v>
      </c>
      <c r="E22" s="214">
        <v>966.16</v>
      </c>
      <c r="F22" s="215">
        <f t="shared" si="0"/>
        <v>28984.8</v>
      </c>
    </row>
    <row r="23" spans="1:6" ht="42.75" customHeight="1">
      <c r="A23" s="212" t="s">
        <v>253</v>
      </c>
      <c r="B23" s="219" t="s">
        <v>254</v>
      </c>
      <c r="C23" s="213" t="s">
        <v>32</v>
      </c>
      <c r="D23" s="213" t="s">
        <v>280</v>
      </c>
      <c r="E23" s="214">
        <v>3164.72</v>
      </c>
      <c r="F23" s="215">
        <f t="shared" si="0"/>
        <v>15823.599999999999</v>
      </c>
    </row>
    <row r="24" spans="1:6" ht="42.75" customHeight="1">
      <c r="A24" s="216">
        <v>101010028</v>
      </c>
      <c r="B24" s="219" t="s">
        <v>256</v>
      </c>
      <c r="C24" s="213" t="s">
        <v>32</v>
      </c>
      <c r="D24" s="213" t="s">
        <v>263</v>
      </c>
      <c r="E24" s="214">
        <v>3358.16</v>
      </c>
      <c r="F24" s="215">
        <f t="shared" si="0"/>
        <v>33581.6</v>
      </c>
    </row>
    <row r="25" spans="1:6" ht="42.75" customHeight="1">
      <c r="A25" s="212" t="s">
        <v>257</v>
      </c>
      <c r="B25" s="219" t="s">
        <v>258</v>
      </c>
      <c r="C25" s="213" t="s">
        <v>259</v>
      </c>
      <c r="D25" s="213" t="s">
        <v>283</v>
      </c>
      <c r="E25" s="214">
        <v>13582.4</v>
      </c>
      <c r="F25" s="215">
        <f t="shared" si="0"/>
        <v>95076.8</v>
      </c>
    </row>
    <row r="26" spans="1:6" ht="42.75" customHeight="1">
      <c r="A26" s="212" t="s">
        <v>260</v>
      </c>
      <c r="B26" s="219" t="s">
        <v>261</v>
      </c>
      <c r="C26" s="213" t="s">
        <v>259</v>
      </c>
      <c r="D26" s="213" t="s">
        <v>282</v>
      </c>
      <c r="E26" s="214">
        <v>16745.04</v>
      </c>
      <c r="F26" s="215">
        <f t="shared" si="0"/>
        <v>100470.24</v>
      </c>
    </row>
    <row r="27" spans="1:6" ht="42.75" customHeight="1">
      <c r="A27" s="216">
        <v>101010030</v>
      </c>
      <c r="B27" s="219" t="s">
        <v>262</v>
      </c>
      <c r="C27" s="213" t="s">
        <v>32</v>
      </c>
      <c r="D27" s="213" t="s">
        <v>282</v>
      </c>
      <c r="E27" s="214">
        <v>4865.12</v>
      </c>
      <c r="F27" s="215">
        <f t="shared" si="0"/>
        <v>29190.72</v>
      </c>
    </row>
    <row r="28" spans="1:6" ht="42.75" customHeight="1">
      <c r="A28" s="216">
        <v>101010033</v>
      </c>
      <c r="B28" s="219" t="s">
        <v>265</v>
      </c>
      <c r="C28" s="213" t="s">
        <v>32</v>
      </c>
      <c r="D28" s="213" t="s">
        <v>263</v>
      </c>
      <c r="E28" s="214">
        <v>3339.44</v>
      </c>
      <c r="F28" s="215">
        <f t="shared" si="0"/>
        <v>33394.4</v>
      </c>
    </row>
    <row r="29" spans="1:6" ht="42.75" customHeight="1">
      <c r="A29" s="212" t="s">
        <v>266</v>
      </c>
      <c r="B29" s="219" t="s">
        <v>267</v>
      </c>
      <c r="C29" s="213" t="s">
        <v>32</v>
      </c>
      <c r="D29" s="213" t="s">
        <v>280</v>
      </c>
      <c r="E29" s="214">
        <v>1560</v>
      </c>
      <c r="F29" s="215">
        <f t="shared" si="0"/>
        <v>7800</v>
      </c>
    </row>
    <row r="30" spans="1:6" ht="42.75" customHeight="1">
      <c r="A30" s="212" t="s">
        <v>268</v>
      </c>
      <c r="B30" s="219" t="s">
        <v>269</v>
      </c>
      <c r="C30" s="213" t="s">
        <v>32</v>
      </c>
      <c r="D30" s="213" t="s">
        <v>263</v>
      </c>
      <c r="E30" s="214">
        <v>1857.44</v>
      </c>
      <c r="F30" s="215">
        <f t="shared" si="0"/>
        <v>18574.4</v>
      </c>
    </row>
    <row r="31" spans="1:6" ht="42.75" customHeight="1">
      <c r="A31" s="216">
        <v>101010063</v>
      </c>
      <c r="B31" s="219" t="s">
        <v>270</v>
      </c>
      <c r="C31" s="213" t="s">
        <v>264</v>
      </c>
      <c r="D31" s="213" t="s">
        <v>230</v>
      </c>
      <c r="E31" s="214">
        <v>14797.12</v>
      </c>
      <c r="F31" s="215">
        <f>D31*E31</f>
        <v>14797.12</v>
      </c>
    </row>
    <row r="32" spans="1:6" ht="42.75" customHeight="1">
      <c r="A32" s="216">
        <v>101010036</v>
      </c>
      <c r="B32" s="219" t="s">
        <v>271</v>
      </c>
      <c r="C32" s="213" t="s">
        <v>32</v>
      </c>
      <c r="D32" s="213" t="s">
        <v>280</v>
      </c>
      <c r="E32" s="214">
        <v>5125.12</v>
      </c>
      <c r="F32" s="215">
        <f t="shared" si="0"/>
        <v>25625.6</v>
      </c>
    </row>
    <row r="33" spans="1:6" ht="42.75" customHeight="1">
      <c r="A33" s="212" t="s">
        <v>272</v>
      </c>
      <c r="B33" s="219" t="s">
        <v>273</v>
      </c>
      <c r="C33" s="213" t="s">
        <v>32</v>
      </c>
      <c r="D33" s="213" t="s">
        <v>255</v>
      </c>
      <c r="E33" s="214">
        <v>720.72</v>
      </c>
      <c r="F33" s="215">
        <f t="shared" si="0"/>
        <v>21621.600000000002</v>
      </c>
    </row>
    <row r="34" spans="1:6" ht="42.75" customHeight="1">
      <c r="A34" s="212" t="s">
        <v>274</v>
      </c>
      <c r="B34" s="219" t="s">
        <v>275</v>
      </c>
      <c r="C34" s="213" t="s">
        <v>32</v>
      </c>
      <c r="D34" s="213" t="s">
        <v>281</v>
      </c>
      <c r="E34" s="214">
        <v>755.04</v>
      </c>
      <c r="F34" s="215">
        <f t="shared" si="0"/>
        <v>226512</v>
      </c>
    </row>
    <row r="35" spans="1:6" ht="42.75" customHeight="1">
      <c r="A35" s="212" t="s">
        <v>276</v>
      </c>
      <c r="B35" s="219" t="s">
        <v>277</v>
      </c>
      <c r="C35" s="213" t="s">
        <v>32</v>
      </c>
      <c r="D35" s="213" t="s">
        <v>255</v>
      </c>
      <c r="E35" s="214">
        <v>894.4</v>
      </c>
      <c r="F35" s="215">
        <f>D35*E35</f>
        <v>26832</v>
      </c>
    </row>
    <row r="36" spans="1:6" ht="42.75" customHeight="1">
      <c r="A36" s="212" t="s">
        <v>278</v>
      </c>
      <c r="B36" s="219" t="s">
        <v>279</v>
      </c>
      <c r="C36" s="213" t="s">
        <v>32</v>
      </c>
      <c r="D36" s="213" t="s">
        <v>230</v>
      </c>
      <c r="E36" s="214">
        <v>61002.2296</v>
      </c>
      <c r="F36" s="215">
        <f t="shared" si="0"/>
        <v>61002.2296</v>
      </c>
    </row>
    <row r="37" spans="1:6" ht="12.75">
      <c r="A37" s="415" t="s">
        <v>100</v>
      </c>
      <c r="B37" s="416"/>
      <c r="C37" s="416"/>
      <c r="D37" s="416"/>
      <c r="E37" s="417"/>
      <c r="F37" s="136">
        <f>SUM(F8:F36)</f>
        <v>1454586.6296</v>
      </c>
    </row>
    <row r="40" ht="12.75">
      <c r="F40" s="125"/>
    </row>
  </sheetData>
  <mergeCells count="8">
    <mergeCell ref="A6:F6"/>
    <mergeCell ref="A37:E37"/>
    <mergeCell ref="A1:A4"/>
    <mergeCell ref="B1:D2"/>
    <mergeCell ref="E1:F1"/>
    <mergeCell ref="E2:F2"/>
    <mergeCell ref="B3:D4"/>
    <mergeCell ref="A5:F5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zoomScale="70" zoomScaleNormal="70" workbookViewId="0" topLeftCell="A15">
      <selection activeCell="B29" sqref="B29:E29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197" customWidth="1"/>
    <col min="5" max="5" width="19.421875" style="1" customWidth="1"/>
    <col min="6" max="6" width="40.421875" style="1" customWidth="1"/>
    <col min="7" max="7" width="23.57421875" style="1" customWidth="1"/>
    <col min="8" max="8" width="24.140625" style="1" customWidth="1"/>
    <col min="9" max="9" width="19.421875" style="1" customWidth="1"/>
    <col min="10" max="10" width="19.140625" style="1" customWidth="1"/>
    <col min="11" max="11" width="12.7109375" style="1" customWidth="1"/>
    <col min="12" max="12" width="26.140625" style="1" customWidth="1"/>
    <col min="13" max="13" width="10.421875" style="1" customWidth="1"/>
    <col min="14" max="14" width="21.00390625" style="1" customWidth="1"/>
    <col min="15" max="15" width="10.421875" style="1" customWidth="1"/>
    <col min="16" max="16" width="23.57421875" style="1" customWidth="1"/>
    <col min="17" max="17" width="10.421875" style="1" customWidth="1"/>
    <col min="18" max="18" width="21.140625" style="1" customWidth="1"/>
    <col min="19" max="19" width="14.421875" style="1" customWidth="1"/>
    <col min="20" max="20" width="14.140625" style="1" customWidth="1"/>
    <col min="21" max="21" width="25.8515625" style="1" customWidth="1"/>
    <col min="22" max="256" width="9.140625" style="1" customWidth="1"/>
    <col min="257" max="257" width="21.140625" style="1" customWidth="1"/>
    <col min="258" max="258" width="6.140625" style="1" customWidth="1"/>
    <col min="259" max="259" width="10.7109375" style="1" customWidth="1"/>
    <col min="260" max="260" width="12.140625" style="1" customWidth="1"/>
    <col min="261" max="261" width="19.421875" style="1" customWidth="1"/>
    <col min="262" max="262" width="40.421875" style="1" customWidth="1"/>
    <col min="263" max="263" width="23.57421875" style="1" customWidth="1"/>
    <col min="264" max="264" width="24.140625" style="1" customWidth="1"/>
    <col min="265" max="265" width="19.421875" style="1" customWidth="1"/>
    <col min="266" max="266" width="19.140625" style="1" customWidth="1"/>
    <col min="267" max="267" width="12.7109375" style="1" customWidth="1"/>
    <col min="268" max="268" width="26.140625" style="1" customWidth="1"/>
    <col min="269" max="269" width="10.421875" style="1" customWidth="1"/>
    <col min="270" max="270" width="21.00390625" style="1" customWidth="1"/>
    <col min="271" max="271" width="10.421875" style="1" customWidth="1"/>
    <col min="272" max="272" width="23.57421875" style="1" customWidth="1"/>
    <col min="273" max="273" width="10.421875" style="1" customWidth="1"/>
    <col min="274" max="274" width="21.140625" style="1" customWidth="1"/>
    <col min="275" max="275" width="14.421875" style="1" customWidth="1"/>
    <col min="276" max="276" width="14.140625" style="1" customWidth="1"/>
    <col min="277" max="277" width="25.8515625" style="1" customWidth="1"/>
    <col min="278" max="512" width="9.140625" style="1" customWidth="1"/>
    <col min="513" max="513" width="21.140625" style="1" customWidth="1"/>
    <col min="514" max="514" width="6.140625" style="1" customWidth="1"/>
    <col min="515" max="515" width="10.7109375" style="1" customWidth="1"/>
    <col min="516" max="516" width="12.140625" style="1" customWidth="1"/>
    <col min="517" max="517" width="19.421875" style="1" customWidth="1"/>
    <col min="518" max="518" width="40.421875" style="1" customWidth="1"/>
    <col min="519" max="519" width="23.57421875" style="1" customWidth="1"/>
    <col min="520" max="520" width="24.140625" style="1" customWidth="1"/>
    <col min="521" max="521" width="19.421875" style="1" customWidth="1"/>
    <col min="522" max="522" width="19.140625" style="1" customWidth="1"/>
    <col min="523" max="523" width="12.7109375" style="1" customWidth="1"/>
    <col min="524" max="524" width="26.140625" style="1" customWidth="1"/>
    <col min="525" max="525" width="10.421875" style="1" customWidth="1"/>
    <col min="526" max="526" width="21.00390625" style="1" customWidth="1"/>
    <col min="527" max="527" width="10.421875" style="1" customWidth="1"/>
    <col min="528" max="528" width="23.57421875" style="1" customWidth="1"/>
    <col min="529" max="529" width="10.421875" style="1" customWidth="1"/>
    <col min="530" max="530" width="21.140625" style="1" customWidth="1"/>
    <col min="531" max="531" width="14.421875" style="1" customWidth="1"/>
    <col min="532" max="532" width="14.140625" style="1" customWidth="1"/>
    <col min="533" max="533" width="25.8515625" style="1" customWidth="1"/>
    <col min="534" max="768" width="9.140625" style="1" customWidth="1"/>
    <col min="769" max="769" width="21.140625" style="1" customWidth="1"/>
    <col min="770" max="770" width="6.140625" style="1" customWidth="1"/>
    <col min="771" max="771" width="10.7109375" style="1" customWidth="1"/>
    <col min="772" max="772" width="12.140625" style="1" customWidth="1"/>
    <col min="773" max="773" width="19.421875" style="1" customWidth="1"/>
    <col min="774" max="774" width="40.421875" style="1" customWidth="1"/>
    <col min="775" max="775" width="23.57421875" style="1" customWidth="1"/>
    <col min="776" max="776" width="24.140625" style="1" customWidth="1"/>
    <col min="777" max="777" width="19.421875" style="1" customWidth="1"/>
    <col min="778" max="778" width="19.140625" style="1" customWidth="1"/>
    <col min="779" max="779" width="12.7109375" style="1" customWidth="1"/>
    <col min="780" max="780" width="26.140625" style="1" customWidth="1"/>
    <col min="781" max="781" width="10.421875" style="1" customWidth="1"/>
    <col min="782" max="782" width="21.00390625" style="1" customWidth="1"/>
    <col min="783" max="783" width="10.421875" style="1" customWidth="1"/>
    <col min="784" max="784" width="23.57421875" style="1" customWidth="1"/>
    <col min="785" max="785" width="10.421875" style="1" customWidth="1"/>
    <col min="786" max="786" width="21.140625" style="1" customWidth="1"/>
    <col min="787" max="787" width="14.421875" style="1" customWidth="1"/>
    <col min="788" max="788" width="14.140625" style="1" customWidth="1"/>
    <col min="789" max="789" width="25.8515625" style="1" customWidth="1"/>
    <col min="790" max="1024" width="9.140625" style="1" customWidth="1"/>
    <col min="1025" max="1025" width="21.140625" style="1" customWidth="1"/>
    <col min="1026" max="1026" width="6.140625" style="1" customWidth="1"/>
    <col min="1027" max="1027" width="10.7109375" style="1" customWidth="1"/>
    <col min="1028" max="1028" width="12.140625" style="1" customWidth="1"/>
    <col min="1029" max="1029" width="19.421875" style="1" customWidth="1"/>
    <col min="1030" max="1030" width="40.421875" style="1" customWidth="1"/>
    <col min="1031" max="1031" width="23.57421875" style="1" customWidth="1"/>
    <col min="1032" max="1032" width="24.140625" style="1" customWidth="1"/>
    <col min="1033" max="1033" width="19.421875" style="1" customWidth="1"/>
    <col min="1034" max="1034" width="19.140625" style="1" customWidth="1"/>
    <col min="1035" max="1035" width="12.7109375" style="1" customWidth="1"/>
    <col min="1036" max="1036" width="26.140625" style="1" customWidth="1"/>
    <col min="1037" max="1037" width="10.421875" style="1" customWidth="1"/>
    <col min="1038" max="1038" width="21.00390625" style="1" customWidth="1"/>
    <col min="1039" max="1039" width="10.421875" style="1" customWidth="1"/>
    <col min="1040" max="1040" width="23.57421875" style="1" customWidth="1"/>
    <col min="1041" max="1041" width="10.421875" style="1" customWidth="1"/>
    <col min="1042" max="1042" width="21.140625" style="1" customWidth="1"/>
    <col min="1043" max="1043" width="14.421875" style="1" customWidth="1"/>
    <col min="1044" max="1044" width="14.140625" style="1" customWidth="1"/>
    <col min="1045" max="1045" width="25.8515625" style="1" customWidth="1"/>
    <col min="1046" max="1280" width="9.140625" style="1" customWidth="1"/>
    <col min="1281" max="1281" width="21.140625" style="1" customWidth="1"/>
    <col min="1282" max="1282" width="6.140625" style="1" customWidth="1"/>
    <col min="1283" max="1283" width="10.7109375" style="1" customWidth="1"/>
    <col min="1284" max="1284" width="12.140625" style="1" customWidth="1"/>
    <col min="1285" max="1285" width="19.421875" style="1" customWidth="1"/>
    <col min="1286" max="1286" width="40.421875" style="1" customWidth="1"/>
    <col min="1287" max="1287" width="23.57421875" style="1" customWidth="1"/>
    <col min="1288" max="1288" width="24.140625" style="1" customWidth="1"/>
    <col min="1289" max="1289" width="19.421875" style="1" customWidth="1"/>
    <col min="1290" max="1290" width="19.140625" style="1" customWidth="1"/>
    <col min="1291" max="1291" width="12.7109375" style="1" customWidth="1"/>
    <col min="1292" max="1292" width="26.140625" style="1" customWidth="1"/>
    <col min="1293" max="1293" width="10.421875" style="1" customWidth="1"/>
    <col min="1294" max="1294" width="21.00390625" style="1" customWidth="1"/>
    <col min="1295" max="1295" width="10.421875" style="1" customWidth="1"/>
    <col min="1296" max="1296" width="23.57421875" style="1" customWidth="1"/>
    <col min="1297" max="1297" width="10.421875" style="1" customWidth="1"/>
    <col min="1298" max="1298" width="21.140625" style="1" customWidth="1"/>
    <col min="1299" max="1299" width="14.421875" style="1" customWidth="1"/>
    <col min="1300" max="1300" width="14.140625" style="1" customWidth="1"/>
    <col min="1301" max="1301" width="25.8515625" style="1" customWidth="1"/>
    <col min="1302" max="1536" width="9.140625" style="1" customWidth="1"/>
    <col min="1537" max="1537" width="21.140625" style="1" customWidth="1"/>
    <col min="1538" max="1538" width="6.140625" style="1" customWidth="1"/>
    <col min="1539" max="1539" width="10.7109375" style="1" customWidth="1"/>
    <col min="1540" max="1540" width="12.140625" style="1" customWidth="1"/>
    <col min="1541" max="1541" width="19.421875" style="1" customWidth="1"/>
    <col min="1542" max="1542" width="40.421875" style="1" customWidth="1"/>
    <col min="1543" max="1543" width="23.57421875" style="1" customWidth="1"/>
    <col min="1544" max="1544" width="24.140625" style="1" customWidth="1"/>
    <col min="1545" max="1545" width="19.421875" style="1" customWidth="1"/>
    <col min="1546" max="1546" width="19.140625" style="1" customWidth="1"/>
    <col min="1547" max="1547" width="12.7109375" style="1" customWidth="1"/>
    <col min="1548" max="1548" width="26.140625" style="1" customWidth="1"/>
    <col min="1549" max="1549" width="10.421875" style="1" customWidth="1"/>
    <col min="1550" max="1550" width="21.00390625" style="1" customWidth="1"/>
    <col min="1551" max="1551" width="10.421875" style="1" customWidth="1"/>
    <col min="1552" max="1552" width="23.57421875" style="1" customWidth="1"/>
    <col min="1553" max="1553" width="10.421875" style="1" customWidth="1"/>
    <col min="1554" max="1554" width="21.140625" style="1" customWidth="1"/>
    <col min="1555" max="1555" width="14.421875" style="1" customWidth="1"/>
    <col min="1556" max="1556" width="14.140625" style="1" customWidth="1"/>
    <col min="1557" max="1557" width="25.8515625" style="1" customWidth="1"/>
    <col min="1558" max="1792" width="9.140625" style="1" customWidth="1"/>
    <col min="1793" max="1793" width="21.140625" style="1" customWidth="1"/>
    <col min="1794" max="1794" width="6.140625" style="1" customWidth="1"/>
    <col min="1795" max="1795" width="10.7109375" style="1" customWidth="1"/>
    <col min="1796" max="1796" width="12.140625" style="1" customWidth="1"/>
    <col min="1797" max="1797" width="19.421875" style="1" customWidth="1"/>
    <col min="1798" max="1798" width="40.421875" style="1" customWidth="1"/>
    <col min="1799" max="1799" width="23.57421875" style="1" customWidth="1"/>
    <col min="1800" max="1800" width="24.140625" style="1" customWidth="1"/>
    <col min="1801" max="1801" width="19.421875" style="1" customWidth="1"/>
    <col min="1802" max="1802" width="19.140625" style="1" customWidth="1"/>
    <col min="1803" max="1803" width="12.7109375" style="1" customWidth="1"/>
    <col min="1804" max="1804" width="26.140625" style="1" customWidth="1"/>
    <col min="1805" max="1805" width="10.421875" style="1" customWidth="1"/>
    <col min="1806" max="1806" width="21.00390625" style="1" customWidth="1"/>
    <col min="1807" max="1807" width="10.421875" style="1" customWidth="1"/>
    <col min="1808" max="1808" width="23.57421875" style="1" customWidth="1"/>
    <col min="1809" max="1809" width="10.421875" style="1" customWidth="1"/>
    <col min="1810" max="1810" width="21.140625" style="1" customWidth="1"/>
    <col min="1811" max="1811" width="14.421875" style="1" customWidth="1"/>
    <col min="1812" max="1812" width="14.140625" style="1" customWidth="1"/>
    <col min="1813" max="1813" width="25.8515625" style="1" customWidth="1"/>
    <col min="1814" max="2048" width="9.140625" style="1" customWidth="1"/>
    <col min="2049" max="2049" width="21.140625" style="1" customWidth="1"/>
    <col min="2050" max="2050" width="6.140625" style="1" customWidth="1"/>
    <col min="2051" max="2051" width="10.7109375" style="1" customWidth="1"/>
    <col min="2052" max="2052" width="12.140625" style="1" customWidth="1"/>
    <col min="2053" max="2053" width="19.421875" style="1" customWidth="1"/>
    <col min="2054" max="2054" width="40.421875" style="1" customWidth="1"/>
    <col min="2055" max="2055" width="23.57421875" style="1" customWidth="1"/>
    <col min="2056" max="2056" width="24.140625" style="1" customWidth="1"/>
    <col min="2057" max="2057" width="19.421875" style="1" customWidth="1"/>
    <col min="2058" max="2058" width="19.140625" style="1" customWidth="1"/>
    <col min="2059" max="2059" width="12.7109375" style="1" customWidth="1"/>
    <col min="2060" max="2060" width="26.140625" style="1" customWidth="1"/>
    <col min="2061" max="2061" width="10.421875" style="1" customWidth="1"/>
    <col min="2062" max="2062" width="21.00390625" style="1" customWidth="1"/>
    <col min="2063" max="2063" width="10.421875" style="1" customWidth="1"/>
    <col min="2064" max="2064" width="23.57421875" style="1" customWidth="1"/>
    <col min="2065" max="2065" width="10.421875" style="1" customWidth="1"/>
    <col min="2066" max="2066" width="21.140625" style="1" customWidth="1"/>
    <col min="2067" max="2067" width="14.421875" style="1" customWidth="1"/>
    <col min="2068" max="2068" width="14.140625" style="1" customWidth="1"/>
    <col min="2069" max="2069" width="25.8515625" style="1" customWidth="1"/>
    <col min="2070" max="2304" width="9.140625" style="1" customWidth="1"/>
    <col min="2305" max="2305" width="21.140625" style="1" customWidth="1"/>
    <col min="2306" max="2306" width="6.140625" style="1" customWidth="1"/>
    <col min="2307" max="2307" width="10.7109375" style="1" customWidth="1"/>
    <col min="2308" max="2308" width="12.140625" style="1" customWidth="1"/>
    <col min="2309" max="2309" width="19.421875" style="1" customWidth="1"/>
    <col min="2310" max="2310" width="40.421875" style="1" customWidth="1"/>
    <col min="2311" max="2311" width="23.57421875" style="1" customWidth="1"/>
    <col min="2312" max="2312" width="24.140625" style="1" customWidth="1"/>
    <col min="2313" max="2313" width="19.421875" style="1" customWidth="1"/>
    <col min="2314" max="2314" width="19.140625" style="1" customWidth="1"/>
    <col min="2315" max="2315" width="12.7109375" style="1" customWidth="1"/>
    <col min="2316" max="2316" width="26.140625" style="1" customWidth="1"/>
    <col min="2317" max="2317" width="10.421875" style="1" customWidth="1"/>
    <col min="2318" max="2318" width="21.00390625" style="1" customWidth="1"/>
    <col min="2319" max="2319" width="10.421875" style="1" customWidth="1"/>
    <col min="2320" max="2320" width="23.57421875" style="1" customWidth="1"/>
    <col min="2321" max="2321" width="10.421875" style="1" customWidth="1"/>
    <col min="2322" max="2322" width="21.140625" style="1" customWidth="1"/>
    <col min="2323" max="2323" width="14.421875" style="1" customWidth="1"/>
    <col min="2324" max="2324" width="14.140625" style="1" customWidth="1"/>
    <col min="2325" max="2325" width="25.8515625" style="1" customWidth="1"/>
    <col min="2326" max="2560" width="9.140625" style="1" customWidth="1"/>
    <col min="2561" max="2561" width="21.140625" style="1" customWidth="1"/>
    <col min="2562" max="2562" width="6.140625" style="1" customWidth="1"/>
    <col min="2563" max="2563" width="10.7109375" style="1" customWidth="1"/>
    <col min="2564" max="2564" width="12.140625" style="1" customWidth="1"/>
    <col min="2565" max="2565" width="19.421875" style="1" customWidth="1"/>
    <col min="2566" max="2566" width="40.421875" style="1" customWidth="1"/>
    <col min="2567" max="2567" width="23.57421875" style="1" customWidth="1"/>
    <col min="2568" max="2568" width="24.140625" style="1" customWidth="1"/>
    <col min="2569" max="2569" width="19.421875" style="1" customWidth="1"/>
    <col min="2570" max="2570" width="19.140625" style="1" customWidth="1"/>
    <col min="2571" max="2571" width="12.7109375" style="1" customWidth="1"/>
    <col min="2572" max="2572" width="26.140625" style="1" customWidth="1"/>
    <col min="2573" max="2573" width="10.421875" style="1" customWidth="1"/>
    <col min="2574" max="2574" width="21.00390625" style="1" customWidth="1"/>
    <col min="2575" max="2575" width="10.421875" style="1" customWidth="1"/>
    <col min="2576" max="2576" width="23.57421875" style="1" customWidth="1"/>
    <col min="2577" max="2577" width="10.421875" style="1" customWidth="1"/>
    <col min="2578" max="2578" width="21.140625" style="1" customWidth="1"/>
    <col min="2579" max="2579" width="14.421875" style="1" customWidth="1"/>
    <col min="2580" max="2580" width="14.140625" style="1" customWidth="1"/>
    <col min="2581" max="2581" width="25.8515625" style="1" customWidth="1"/>
    <col min="2582" max="2816" width="9.140625" style="1" customWidth="1"/>
    <col min="2817" max="2817" width="21.140625" style="1" customWidth="1"/>
    <col min="2818" max="2818" width="6.140625" style="1" customWidth="1"/>
    <col min="2819" max="2819" width="10.7109375" style="1" customWidth="1"/>
    <col min="2820" max="2820" width="12.140625" style="1" customWidth="1"/>
    <col min="2821" max="2821" width="19.421875" style="1" customWidth="1"/>
    <col min="2822" max="2822" width="40.421875" style="1" customWidth="1"/>
    <col min="2823" max="2823" width="23.57421875" style="1" customWidth="1"/>
    <col min="2824" max="2824" width="24.140625" style="1" customWidth="1"/>
    <col min="2825" max="2825" width="19.421875" style="1" customWidth="1"/>
    <col min="2826" max="2826" width="19.140625" style="1" customWidth="1"/>
    <col min="2827" max="2827" width="12.7109375" style="1" customWidth="1"/>
    <col min="2828" max="2828" width="26.140625" style="1" customWidth="1"/>
    <col min="2829" max="2829" width="10.421875" style="1" customWidth="1"/>
    <col min="2830" max="2830" width="21.00390625" style="1" customWidth="1"/>
    <col min="2831" max="2831" width="10.421875" style="1" customWidth="1"/>
    <col min="2832" max="2832" width="23.57421875" style="1" customWidth="1"/>
    <col min="2833" max="2833" width="10.421875" style="1" customWidth="1"/>
    <col min="2834" max="2834" width="21.140625" style="1" customWidth="1"/>
    <col min="2835" max="2835" width="14.421875" style="1" customWidth="1"/>
    <col min="2836" max="2836" width="14.140625" style="1" customWidth="1"/>
    <col min="2837" max="2837" width="25.8515625" style="1" customWidth="1"/>
    <col min="2838" max="3072" width="9.140625" style="1" customWidth="1"/>
    <col min="3073" max="3073" width="21.140625" style="1" customWidth="1"/>
    <col min="3074" max="3074" width="6.140625" style="1" customWidth="1"/>
    <col min="3075" max="3075" width="10.7109375" style="1" customWidth="1"/>
    <col min="3076" max="3076" width="12.140625" style="1" customWidth="1"/>
    <col min="3077" max="3077" width="19.421875" style="1" customWidth="1"/>
    <col min="3078" max="3078" width="40.421875" style="1" customWidth="1"/>
    <col min="3079" max="3079" width="23.57421875" style="1" customWidth="1"/>
    <col min="3080" max="3080" width="24.140625" style="1" customWidth="1"/>
    <col min="3081" max="3081" width="19.421875" style="1" customWidth="1"/>
    <col min="3082" max="3082" width="19.140625" style="1" customWidth="1"/>
    <col min="3083" max="3083" width="12.7109375" style="1" customWidth="1"/>
    <col min="3084" max="3084" width="26.140625" style="1" customWidth="1"/>
    <col min="3085" max="3085" width="10.421875" style="1" customWidth="1"/>
    <col min="3086" max="3086" width="21.00390625" style="1" customWidth="1"/>
    <col min="3087" max="3087" width="10.421875" style="1" customWidth="1"/>
    <col min="3088" max="3088" width="23.57421875" style="1" customWidth="1"/>
    <col min="3089" max="3089" width="10.421875" style="1" customWidth="1"/>
    <col min="3090" max="3090" width="21.140625" style="1" customWidth="1"/>
    <col min="3091" max="3091" width="14.421875" style="1" customWidth="1"/>
    <col min="3092" max="3092" width="14.140625" style="1" customWidth="1"/>
    <col min="3093" max="3093" width="25.8515625" style="1" customWidth="1"/>
    <col min="3094" max="3328" width="9.140625" style="1" customWidth="1"/>
    <col min="3329" max="3329" width="21.140625" style="1" customWidth="1"/>
    <col min="3330" max="3330" width="6.140625" style="1" customWidth="1"/>
    <col min="3331" max="3331" width="10.7109375" style="1" customWidth="1"/>
    <col min="3332" max="3332" width="12.140625" style="1" customWidth="1"/>
    <col min="3333" max="3333" width="19.421875" style="1" customWidth="1"/>
    <col min="3334" max="3334" width="40.421875" style="1" customWidth="1"/>
    <col min="3335" max="3335" width="23.57421875" style="1" customWidth="1"/>
    <col min="3336" max="3336" width="24.140625" style="1" customWidth="1"/>
    <col min="3337" max="3337" width="19.421875" style="1" customWidth="1"/>
    <col min="3338" max="3338" width="19.140625" style="1" customWidth="1"/>
    <col min="3339" max="3339" width="12.7109375" style="1" customWidth="1"/>
    <col min="3340" max="3340" width="26.140625" style="1" customWidth="1"/>
    <col min="3341" max="3341" width="10.421875" style="1" customWidth="1"/>
    <col min="3342" max="3342" width="21.00390625" style="1" customWidth="1"/>
    <col min="3343" max="3343" width="10.421875" style="1" customWidth="1"/>
    <col min="3344" max="3344" width="23.57421875" style="1" customWidth="1"/>
    <col min="3345" max="3345" width="10.421875" style="1" customWidth="1"/>
    <col min="3346" max="3346" width="21.140625" style="1" customWidth="1"/>
    <col min="3347" max="3347" width="14.421875" style="1" customWidth="1"/>
    <col min="3348" max="3348" width="14.140625" style="1" customWidth="1"/>
    <col min="3349" max="3349" width="25.8515625" style="1" customWidth="1"/>
    <col min="3350" max="3584" width="9.140625" style="1" customWidth="1"/>
    <col min="3585" max="3585" width="21.140625" style="1" customWidth="1"/>
    <col min="3586" max="3586" width="6.140625" style="1" customWidth="1"/>
    <col min="3587" max="3587" width="10.7109375" style="1" customWidth="1"/>
    <col min="3588" max="3588" width="12.140625" style="1" customWidth="1"/>
    <col min="3589" max="3589" width="19.421875" style="1" customWidth="1"/>
    <col min="3590" max="3590" width="40.421875" style="1" customWidth="1"/>
    <col min="3591" max="3591" width="23.57421875" style="1" customWidth="1"/>
    <col min="3592" max="3592" width="24.140625" style="1" customWidth="1"/>
    <col min="3593" max="3593" width="19.421875" style="1" customWidth="1"/>
    <col min="3594" max="3594" width="19.140625" style="1" customWidth="1"/>
    <col min="3595" max="3595" width="12.7109375" style="1" customWidth="1"/>
    <col min="3596" max="3596" width="26.140625" style="1" customWidth="1"/>
    <col min="3597" max="3597" width="10.421875" style="1" customWidth="1"/>
    <col min="3598" max="3598" width="21.00390625" style="1" customWidth="1"/>
    <col min="3599" max="3599" width="10.421875" style="1" customWidth="1"/>
    <col min="3600" max="3600" width="23.57421875" style="1" customWidth="1"/>
    <col min="3601" max="3601" width="10.421875" style="1" customWidth="1"/>
    <col min="3602" max="3602" width="21.140625" style="1" customWidth="1"/>
    <col min="3603" max="3603" width="14.421875" style="1" customWidth="1"/>
    <col min="3604" max="3604" width="14.140625" style="1" customWidth="1"/>
    <col min="3605" max="3605" width="25.8515625" style="1" customWidth="1"/>
    <col min="3606" max="3840" width="9.140625" style="1" customWidth="1"/>
    <col min="3841" max="3841" width="21.140625" style="1" customWidth="1"/>
    <col min="3842" max="3842" width="6.140625" style="1" customWidth="1"/>
    <col min="3843" max="3843" width="10.7109375" style="1" customWidth="1"/>
    <col min="3844" max="3844" width="12.140625" style="1" customWidth="1"/>
    <col min="3845" max="3845" width="19.421875" style="1" customWidth="1"/>
    <col min="3846" max="3846" width="40.421875" style="1" customWidth="1"/>
    <col min="3847" max="3847" width="23.57421875" style="1" customWidth="1"/>
    <col min="3848" max="3848" width="24.140625" style="1" customWidth="1"/>
    <col min="3849" max="3849" width="19.421875" style="1" customWidth="1"/>
    <col min="3850" max="3850" width="19.140625" style="1" customWidth="1"/>
    <col min="3851" max="3851" width="12.7109375" style="1" customWidth="1"/>
    <col min="3852" max="3852" width="26.140625" style="1" customWidth="1"/>
    <col min="3853" max="3853" width="10.421875" style="1" customWidth="1"/>
    <col min="3854" max="3854" width="21.00390625" style="1" customWidth="1"/>
    <col min="3855" max="3855" width="10.421875" style="1" customWidth="1"/>
    <col min="3856" max="3856" width="23.57421875" style="1" customWidth="1"/>
    <col min="3857" max="3857" width="10.421875" style="1" customWidth="1"/>
    <col min="3858" max="3858" width="21.140625" style="1" customWidth="1"/>
    <col min="3859" max="3859" width="14.421875" style="1" customWidth="1"/>
    <col min="3860" max="3860" width="14.140625" style="1" customWidth="1"/>
    <col min="3861" max="3861" width="25.8515625" style="1" customWidth="1"/>
    <col min="3862" max="4096" width="9.140625" style="1" customWidth="1"/>
    <col min="4097" max="4097" width="21.140625" style="1" customWidth="1"/>
    <col min="4098" max="4098" width="6.140625" style="1" customWidth="1"/>
    <col min="4099" max="4099" width="10.7109375" style="1" customWidth="1"/>
    <col min="4100" max="4100" width="12.140625" style="1" customWidth="1"/>
    <col min="4101" max="4101" width="19.421875" style="1" customWidth="1"/>
    <col min="4102" max="4102" width="40.421875" style="1" customWidth="1"/>
    <col min="4103" max="4103" width="23.57421875" style="1" customWidth="1"/>
    <col min="4104" max="4104" width="24.140625" style="1" customWidth="1"/>
    <col min="4105" max="4105" width="19.421875" style="1" customWidth="1"/>
    <col min="4106" max="4106" width="19.140625" style="1" customWidth="1"/>
    <col min="4107" max="4107" width="12.7109375" style="1" customWidth="1"/>
    <col min="4108" max="4108" width="26.140625" style="1" customWidth="1"/>
    <col min="4109" max="4109" width="10.421875" style="1" customWidth="1"/>
    <col min="4110" max="4110" width="21.00390625" style="1" customWidth="1"/>
    <col min="4111" max="4111" width="10.421875" style="1" customWidth="1"/>
    <col min="4112" max="4112" width="23.57421875" style="1" customWidth="1"/>
    <col min="4113" max="4113" width="10.421875" style="1" customWidth="1"/>
    <col min="4114" max="4114" width="21.140625" style="1" customWidth="1"/>
    <col min="4115" max="4115" width="14.421875" style="1" customWidth="1"/>
    <col min="4116" max="4116" width="14.140625" style="1" customWidth="1"/>
    <col min="4117" max="4117" width="25.8515625" style="1" customWidth="1"/>
    <col min="4118" max="4352" width="9.140625" style="1" customWidth="1"/>
    <col min="4353" max="4353" width="21.140625" style="1" customWidth="1"/>
    <col min="4354" max="4354" width="6.140625" style="1" customWidth="1"/>
    <col min="4355" max="4355" width="10.7109375" style="1" customWidth="1"/>
    <col min="4356" max="4356" width="12.140625" style="1" customWidth="1"/>
    <col min="4357" max="4357" width="19.421875" style="1" customWidth="1"/>
    <col min="4358" max="4358" width="40.421875" style="1" customWidth="1"/>
    <col min="4359" max="4359" width="23.57421875" style="1" customWidth="1"/>
    <col min="4360" max="4360" width="24.140625" style="1" customWidth="1"/>
    <col min="4361" max="4361" width="19.421875" style="1" customWidth="1"/>
    <col min="4362" max="4362" width="19.140625" style="1" customWidth="1"/>
    <col min="4363" max="4363" width="12.7109375" style="1" customWidth="1"/>
    <col min="4364" max="4364" width="26.140625" style="1" customWidth="1"/>
    <col min="4365" max="4365" width="10.421875" style="1" customWidth="1"/>
    <col min="4366" max="4366" width="21.00390625" style="1" customWidth="1"/>
    <col min="4367" max="4367" width="10.421875" style="1" customWidth="1"/>
    <col min="4368" max="4368" width="23.57421875" style="1" customWidth="1"/>
    <col min="4369" max="4369" width="10.421875" style="1" customWidth="1"/>
    <col min="4370" max="4370" width="21.140625" style="1" customWidth="1"/>
    <col min="4371" max="4371" width="14.421875" style="1" customWidth="1"/>
    <col min="4372" max="4372" width="14.140625" style="1" customWidth="1"/>
    <col min="4373" max="4373" width="25.8515625" style="1" customWidth="1"/>
    <col min="4374" max="4608" width="9.140625" style="1" customWidth="1"/>
    <col min="4609" max="4609" width="21.140625" style="1" customWidth="1"/>
    <col min="4610" max="4610" width="6.140625" style="1" customWidth="1"/>
    <col min="4611" max="4611" width="10.7109375" style="1" customWidth="1"/>
    <col min="4612" max="4612" width="12.140625" style="1" customWidth="1"/>
    <col min="4613" max="4613" width="19.421875" style="1" customWidth="1"/>
    <col min="4614" max="4614" width="40.421875" style="1" customWidth="1"/>
    <col min="4615" max="4615" width="23.57421875" style="1" customWidth="1"/>
    <col min="4616" max="4616" width="24.140625" style="1" customWidth="1"/>
    <col min="4617" max="4617" width="19.421875" style="1" customWidth="1"/>
    <col min="4618" max="4618" width="19.140625" style="1" customWidth="1"/>
    <col min="4619" max="4619" width="12.7109375" style="1" customWidth="1"/>
    <col min="4620" max="4620" width="26.140625" style="1" customWidth="1"/>
    <col min="4621" max="4621" width="10.421875" style="1" customWidth="1"/>
    <col min="4622" max="4622" width="21.00390625" style="1" customWidth="1"/>
    <col min="4623" max="4623" width="10.421875" style="1" customWidth="1"/>
    <col min="4624" max="4624" width="23.57421875" style="1" customWidth="1"/>
    <col min="4625" max="4625" width="10.421875" style="1" customWidth="1"/>
    <col min="4626" max="4626" width="21.140625" style="1" customWidth="1"/>
    <col min="4627" max="4627" width="14.421875" style="1" customWidth="1"/>
    <col min="4628" max="4628" width="14.140625" style="1" customWidth="1"/>
    <col min="4629" max="4629" width="25.8515625" style="1" customWidth="1"/>
    <col min="4630" max="4864" width="9.140625" style="1" customWidth="1"/>
    <col min="4865" max="4865" width="21.140625" style="1" customWidth="1"/>
    <col min="4866" max="4866" width="6.140625" style="1" customWidth="1"/>
    <col min="4867" max="4867" width="10.7109375" style="1" customWidth="1"/>
    <col min="4868" max="4868" width="12.140625" style="1" customWidth="1"/>
    <col min="4869" max="4869" width="19.421875" style="1" customWidth="1"/>
    <col min="4870" max="4870" width="40.421875" style="1" customWidth="1"/>
    <col min="4871" max="4871" width="23.57421875" style="1" customWidth="1"/>
    <col min="4872" max="4872" width="24.140625" style="1" customWidth="1"/>
    <col min="4873" max="4873" width="19.421875" style="1" customWidth="1"/>
    <col min="4874" max="4874" width="19.140625" style="1" customWidth="1"/>
    <col min="4875" max="4875" width="12.7109375" style="1" customWidth="1"/>
    <col min="4876" max="4876" width="26.140625" style="1" customWidth="1"/>
    <col min="4877" max="4877" width="10.421875" style="1" customWidth="1"/>
    <col min="4878" max="4878" width="21.00390625" style="1" customWidth="1"/>
    <col min="4879" max="4879" width="10.421875" style="1" customWidth="1"/>
    <col min="4880" max="4880" width="23.57421875" style="1" customWidth="1"/>
    <col min="4881" max="4881" width="10.421875" style="1" customWidth="1"/>
    <col min="4882" max="4882" width="21.140625" style="1" customWidth="1"/>
    <col min="4883" max="4883" width="14.421875" style="1" customWidth="1"/>
    <col min="4884" max="4884" width="14.140625" style="1" customWidth="1"/>
    <col min="4885" max="4885" width="25.8515625" style="1" customWidth="1"/>
    <col min="4886" max="5120" width="9.140625" style="1" customWidth="1"/>
    <col min="5121" max="5121" width="21.140625" style="1" customWidth="1"/>
    <col min="5122" max="5122" width="6.140625" style="1" customWidth="1"/>
    <col min="5123" max="5123" width="10.7109375" style="1" customWidth="1"/>
    <col min="5124" max="5124" width="12.140625" style="1" customWidth="1"/>
    <col min="5125" max="5125" width="19.421875" style="1" customWidth="1"/>
    <col min="5126" max="5126" width="40.421875" style="1" customWidth="1"/>
    <col min="5127" max="5127" width="23.57421875" style="1" customWidth="1"/>
    <col min="5128" max="5128" width="24.140625" style="1" customWidth="1"/>
    <col min="5129" max="5129" width="19.421875" style="1" customWidth="1"/>
    <col min="5130" max="5130" width="19.140625" style="1" customWidth="1"/>
    <col min="5131" max="5131" width="12.7109375" style="1" customWidth="1"/>
    <col min="5132" max="5132" width="26.140625" style="1" customWidth="1"/>
    <col min="5133" max="5133" width="10.421875" style="1" customWidth="1"/>
    <col min="5134" max="5134" width="21.00390625" style="1" customWidth="1"/>
    <col min="5135" max="5135" width="10.421875" style="1" customWidth="1"/>
    <col min="5136" max="5136" width="23.57421875" style="1" customWidth="1"/>
    <col min="5137" max="5137" width="10.421875" style="1" customWidth="1"/>
    <col min="5138" max="5138" width="21.140625" style="1" customWidth="1"/>
    <col min="5139" max="5139" width="14.421875" style="1" customWidth="1"/>
    <col min="5140" max="5140" width="14.140625" style="1" customWidth="1"/>
    <col min="5141" max="5141" width="25.8515625" style="1" customWidth="1"/>
    <col min="5142" max="5376" width="9.140625" style="1" customWidth="1"/>
    <col min="5377" max="5377" width="21.140625" style="1" customWidth="1"/>
    <col min="5378" max="5378" width="6.140625" style="1" customWidth="1"/>
    <col min="5379" max="5379" width="10.7109375" style="1" customWidth="1"/>
    <col min="5380" max="5380" width="12.140625" style="1" customWidth="1"/>
    <col min="5381" max="5381" width="19.421875" style="1" customWidth="1"/>
    <col min="5382" max="5382" width="40.421875" style="1" customWidth="1"/>
    <col min="5383" max="5383" width="23.57421875" style="1" customWidth="1"/>
    <col min="5384" max="5384" width="24.140625" style="1" customWidth="1"/>
    <col min="5385" max="5385" width="19.421875" style="1" customWidth="1"/>
    <col min="5386" max="5386" width="19.140625" style="1" customWidth="1"/>
    <col min="5387" max="5387" width="12.7109375" style="1" customWidth="1"/>
    <col min="5388" max="5388" width="26.140625" style="1" customWidth="1"/>
    <col min="5389" max="5389" width="10.421875" style="1" customWidth="1"/>
    <col min="5390" max="5390" width="21.00390625" style="1" customWidth="1"/>
    <col min="5391" max="5391" width="10.421875" style="1" customWidth="1"/>
    <col min="5392" max="5392" width="23.57421875" style="1" customWidth="1"/>
    <col min="5393" max="5393" width="10.421875" style="1" customWidth="1"/>
    <col min="5394" max="5394" width="21.140625" style="1" customWidth="1"/>
    <col min="5395" max="5395" width="14.421875" style="1" customWidth="1"/>
    <col min="5396" max="5396" width="14.140625" style="1" customWidth="1"/>
    <col min="5397" max="5397" width="25.8515625" style="1" customWidth="1"/>
    <col min="5398" max="5632" width="9.140625" style="1" customWidth="1"/>
    <col min="5633" max="5633" width="21.140625" style="1" customWidth="1"/>
    <col min="5634" max="5634" width="6.140625" style="1" customWidth="1"/>
    <col min="5635" max="5635" width="10.7109375" style="1" customWidth="1"/>
    <col min="5636" max="5636" width="12.140625" style="1" customWidth="1"/>
    <col min="5637" max="5637" width="19.421875" style="1" customWidth="1"/>
    <col min="5638" max="5638" width="40.421875" style="1" customWidth="1"/>
    <col min="5639" max="5639" width="23.57421875" style="1" customWidth="1"/>
    <col min="5640" max="5640" width="24.140625" style="1" customWidth="1"/>
    <col min="5641" max="5641" width="19.421875" style="1" customWidth="1"/>
    <col min="5642" max="5642" width="19.140625" style="1" customWidth="1"/>
    <col min="5643" max="5643" width="12.7109375" style="1" customWidth="1"/>
    <col min="5644" max="5644" width="26.140625" style="1" customWidth="1"/>
    <col min="5645" max="5645" width="10.421875" style="1" customWidth="1"/>
    <col min="5646" max="5646" width="21.00390625" style="1" customWidth="1"/>
    <col min="5647" max="5647" width="10.421875" style="1" customWidth="1"/>
    <col min="5648" max="5648" width="23.57421875" style="1" customWidth="1"/>
    <col min="5649" max="5649" width="10.421875" style="1" customWidth="1"/>
    <col min="5650" max="5650" width="21.140625" style="1" customWidth="1"/>
    <col min="5651" max="5651" width="14.421875" style="1" customWidth="1"/>
    <col min="5652" max="5652" width="14.140625" style="1" customWidth="1"/>
    <col min="5653" max="5653" width="25.8515625" style="1" customWidth="1"/>
    <col min="5654" max="5888" width="9.140625" style="1" customWidth="1"/>
    <col min="5889" max="5889" width="21.140625" style="1" customWidth="1"/>
    <col min="5890" max="5890" width="6.140625" style="1" customWidth="1"/>
    <col min="5891" max="5891" width="10.7109375" style="1" customWidth="1"/>
    <col min="5892" max="5892" width="12.140625" style="1" customWidth="1"/>
    <col min="5893" max="5893" width="19.421875" style="1" customWidth="1"/>
    <col min="5894" max="5894" width="40.421875" style="1" customWidth="1"/>
    <col min="5895" max="5895" width="23.57421875" style="1" customWidth="1"/>
    <col min="5896" max="5896" width="24.140625" style="1" customWidth="1"/>
    <col min="5897" max="5897" width="19.421875" style="1" customWidth="1"/>
    <col min="5898" max="5898" width="19.140625" style="1" customWidth="1"/>
    <col min="5899" max="5899" width="12.7109375" style="1" customWidth="1"/>
    <col min="5900" max="5900" width="26.140625" style="1" customWidth="1"/>
    <col min="5901" max="5901" width="10.421875" style="1" customWidth="1"/>
    <col min="5902" max="5902" width="21.00390625" style="1" customWidth="1"/>
    <col min="5903" max="5903" width="10.421875" style="1" customWidth="1"/>
    <col min="5904" max="5904" width="23.57421875" style="1" customWidth="1"/>
    <col min="5905" max="5905" width="10.421875" style="1" customWidth="1"/>
    <col min="5906" max="5906" width="21.140625" style="1" customWidth="1"/>
    <col min="5907" max="5907" width="14.421875" style="1" customWidth="1"/>
    <col min="5908" max="5908" width="14.140625" style="1" customWidth="1"/>
    <col min="5909" max="5909" width="25.8515625" style="1" customWidth="1"/>
    <col min="5910" max="6144" width="9.140625" style="1" customWidth="1"/>
    <col min="6145" max="6145" width="21.140625" style="1" customWidth="1"/>
    <col min="6146" max="6146" width="6.140625" style="1" customWidth="1"/>
    <col min="6147" max="6147" width="10.7109375" style="1" customWidth="1"/>
    <col min="6148" max="6148" width="12.140625" style="1" customWidth="1"/>
    <col min="6149" max="6149" width="19.421875" style="1" customWidth="1"/>
    <col min="6150" max="6150" width="40.421875" style="1" customWidth="1"/>
    <col min="6151" max="6151" width="23.57421875" style="1" customWidth="1"/>
    <col min="6152" max="6152" width="24.140625" style="1" customWidth="1"/>
    <col min="6153" max="6153" width="19.421875" style="1" customWidth="1"/>
    <col min="6154" max="6154" width="19.140625" style="1" customWidth="1"/>
    <col min="6155" max="6155" width="12.7109375" style="1" customWidth="1"/>
    <col min="6156" max="6156" width="26.140625" style="1" customWidth="1"/>
    <col min="6157" max="6157" width="10.421875" style="1" customWidth="1"/>
    <col min="6158" max="6158" width="21.00390625" style="1" customWidth="1"/>
    <col min="6159" max="6159" width="10.421875" style="1" customWidth="1"/>
    <col min="6160" max="6160" width="23.57421875" style="1" customWidth="1"/>
    <col min="6161" max="6161" width="10.421875" style="1" customWidth="1"/>
    <col min="6162" max="6162" width="21.140625" style="1" customWidth="1"/>
    <col min="6163" max="6163" width="14.421875" style="1" customWidth="1"/>
    <col min="6164" max="6164" width="14.140625" style="1" customWidth="1"/>
    <col min="6165" max="6165" width="25.8515625" style="1" customWidth="1"/>
    <col min="6166" max="6400" width="9.140625" style="1" customWidth="1"/>
    <col min="6401" max="6401" width="21.140625" style="1" customWidth="1"/>
    <col min="6402" max="6402" width="6.140625" style="1" customWidth="1"/>
    <col min="6403" max="6403" width="10.7109375" style="1" customWidth="1"/>
    <col min="6404" max="6404" width="12.140625" style="1" customWidth="1"/>
    <col min="6405" max="6405" width="19.421875" style="1" customWidth="1"/>
    <col min="6406" max="6406" width="40.421875" style="1" customWidth="1"/>
    <col min="6407" max="6407" width="23.57421875" style="1" customWidth="1"/>
    <col min="6408" max="6408" width="24.140625" style="1" customWidth="1"/>
    <col min="6409" max="6409" width="19.421875" style="1" customWidth="1"/>
    <col min="6410" max="6410" width="19.140625" style="1" customWidth="1"/>
    <col min="6411" max="6411" width="12.7109375" style="1" customWidth="1"/>
    <col min="6412" max="6412" width="26.140625" style="1" customWidth="1"/>
    <col min="6413" max="6413" width="10.421875" style="1" customWidth="1"/>
    <col min="6414" max="6414" width="21.00390625" style="1" customWidth="1"/>
    <col min="6415" max="6415" width="10.421875" style="1" customWidth="1"/>
    <col min="6416" max="6416" width="23.57421875" style="1" customWidth="1"/>
    <col min="6417" max="6417" width="10.421875" style="1" customWidth="1"/>
    <col min="6418" max="6418" width="21.140625" style="1" customWidth="1"/>
    <col min="6419" max="6419" width="14.421875" style="1" customWidth="1"/>
    <col min="6420" max="6420" width="14.140625" style="1" customWidth="1"/>
    <col min="6421" max="6421" width="25.8515625" style="1" customWidth="1"/>
    <col min="6422" max="6656" width="9.140625" style="1" customWidth="1"/>
    <col min="6657" max="6657" width="21.140625" style="1" customWidth="1"/>
    <col min="6658" max="6658" width="6.140625" style="1" customWidth="1"/>
    <col min="6659" max="6659" width="10.7109375" style="1" customWidth="1"/>
    <col min="6660" max="6660" width="12.140625" style="1" customWidth="1"/>
    <col min="6661" max="6661" width="19.421875" style="1" customWidth="1"/>
    <col min="6662" max="6662" width="40.421875" style="1" customWidth="1"/>
    <col min="6663" max="6663" width="23.57421875" style="1" customWidth="1"/>
    <col min="6664" max="6664" width="24.140625" style="1" customWidth="1"/>
    <col min="6665" max="6665" width="19.421875" style="1" customWidth="1"/>
    <col min="6666" max="6666" width="19.140625" style="1" customWidth="1"/>
    <col min="6667" max="6667" width="12.7109375" style="1" customWidth="1"/>
    <col min="6668" max="6668" width="26.140625" style="1" customWidth="1"/>
    <col min="6669" max="6669" width="10.421875" style="1" customWidth="1"/>
    <col min="6670" max="6670" width="21.00390625" style="1" customWidth="1"/>
    <col min="6671" max="6671" width="10.421875" style="1" customWidth="1"/>
    <col min="6672" max="6672" width="23.57421875" style="1" customWidth="1"/>
    <col min="6673" max="6673" width="10.421875" style="1" customWidth="1"/>
    <col min="6674" max="6674" width="21.140625" style="1" customWidth="1"/>
    <col min="6675" max="6675" width="14.421875" style="1" customWidth="1"/>
    <col min="6676" max="6676" width="14.140625" style="1" customWidth="1"/>
    <col min="6677" max="6677" width="25.8515625" style="1" customWidth="1"/>
    <col min="6678" max="6912" width="9.140625" style="1" customWidth="1"/>
    <col min="6913" max="6913" width="21.140625" style="1" customWidth="1"/>
    <col min="6914" max="6914" width="6.140625" style="1" customWidth="1"/>
    <col min="6915" max="6915" width="10.7109375" style="1" customWidth="1"/>
    <col min="6916" max="6916" width="12.140625" style="1" customWidth="1"/>
    <col min="6917" max="6917" width="19.421875" style="1" customWidth="1"/>
    <col min="6918" max="6918" width="40.421875" style="1" customWidth="1"/>
    <col min="6919" max="6919" width="23.57421875" style="1" customWidth="1"/>
    <col min="6920" max="6920" width="24.140625" style="1" customWidth="1"/>
    <col min="6921" max="6921" width="19.421875" style="1" customWidth="1"/>
    <col min="6922" max="6922" width="19.140625" style="1" customWidth="1"/>
    <col min="6923" max="6923" width="12.7109375" style="1" customWidth="1"/>
    <col min="6924" max="6924" width="26.140625" style="1" customWidth="1"/>
    <col min="6925" max="6925" width="10.421875" style="1" customWidth="1"/>
    <col min="6926" max="6926" width="21.00390625" style="1" customWidth="1"/>
    <col min="6927" max="6927" width="10.421875" style="1" customWidth="1"/>
    <col min="6928" max="6928" width="23.57421875" style="1" customWidth="1"/>
    <col min="6929" max="6929" width="10.421875" style="1" customWidth="1"/>
    <col min="6930" max="6930" width="21.140625" style="1" customWidth="1"/>
    <col min="6931" max="6931" width="14.421875" style="1" customWidth="1"/>
    <col min="6932" max="6932" width="14.140625" style="1" customWidth="1"/>
    <col min="6933" max="6933" width="25.8515625" style="1" customWidth="1"/>
    <col min="6934" max="7168" width="9.140625" style="1" customWidth="1"/>
    <col min="7169" max="7169" width="21.140625" style="1" customWidth="1"/>
    <col min="7170" max="7170" width="6.140625" style="1" customWidth="1"/>
    <col min="7171" max="7171" width="10.7109375" style="1" customWidth="1"/>
    <col min="7172" max="7172" width="12.140625" style="1" customWidth="1"/>
    <col min="7173" max="7173" width="19.421875" style="1" customWidth="1"/>
    <col min="7174" max="7174" width="40.421875" style="1" customWidth="1"/>
    <col min="7175" max="7175" width="23.57421875" style="1" customWidth="1"/>
    <col min="7176" max="7176" width="24.140625" style="1" customWidth="1"/>
    <col min="7177" max="7177" width="19.421875" style="1" customWidth="1"/>
    <col min="7178" max="7178" width="19.140625" style="1" customWidth="1"/>
    <col min="7179" max="7179" width="12.7109375" style="1" customWidth="1"/>
    <col min="7180" max="7180" width="26.140625" style="1" customWidth="1"/>
    <col min="7181" max="7181" width="10.421875" style="1" customWidth="1"/>
    <col min="7182" max="7182" width="21.00390625" style="1" customWidth="1"/>
    <col min="7183" max="7183" width="10.421875" style="1" customWidth="1"/>
    <col min="7184" max="7184" width="23.57421875" style="1" customWidth="1"/>
    <col min="7185" max="7185" width="10.421875" style="1" customWidth="1"/>
    <col min="7186" max="7186" width="21.140625" style="1" customWidth="1"/>
    <col min="7187" max="7187" width="14.421875" style="1" customWidth="1"/>
    <col min="7188" max="7188" width="14.140625" style="1" customWidth="1"/>
    <col min="7189" max="7189" width="25.8515625" style="1" customWidth="1"/>
    <col min="7190" max="7424" width="9.140625" style="1" customWidth="1"/>
    <col min="7425" max="7425" width="21.140625" style="1" customWidth="1"/>
    <col min="7426" max="7426" width="6.140625" style="1" customWidth="1"/>
    <col min="7427" max="7427" width="10.7109375" style="1" customWidth="1"/>
    <col min="7428" max="7428" width="12.140625" style="1" customWidth="1"/>
    <col min="7429" max="7429" width="19.421875" style="1" customWidth="1"/>
    <col min="7430" max="7430" width="40.421875" style="1" customWidth="1"/>
    <col min="7431" max="7431" width="23.57421875" style="1" customWidth="1"/>
    <col min="7432" max="7432" width="24.140625" style="1" customWidth="1"/>
    <col min="7433" max="7433" width="19.421875" style="1" customWidth="1"/>
    <col min="7434" max="7434" width="19.140625" style="1" customWidth="1"/>
    <col min="7435" max="7435" width="12.7109375" style="1" customWidth="1"/>
    <col min="7436" max="7436" width="26.140625" style="1" customWidth="1"/>
    <col min="7437" max="7437" width="10.421875" style="1" customWidth="1"/>
    <col min="7438" max="7438" width="21.00390625" style="1" customWidth="1"/>
    <col min="7439" max="7439" width="10.421875" style="1" customWidth="1"/>
    <col min="7440" max="7440" width="23.57421875" style="1" customWidth="1"/>
    <col min="7441" max="7441" width="10.421875" style="1" customWidth="1"/>
    <col min="7442" max="7442" width="21.140625" style="1" customWidth="1"/>
    <col min="7443" max="7443" width="14.421875" style="1" customWidth="1"/>
    <col min="7444" max="7444" width="14.140625" style="1" customWidth="1"/>
    <col min="7445" max="7445" width="25.8515625" style="1" customWidth="1"/>
    <col min="7446" max="7680" width="9.140625" style="1" customWidth="1"/>
    <col min="7681" max="7681" width="21.140625" style="1" customWidth="1"/>
    <col min="7682" max="7682" width="6.140625" style="1" customWidth="1"/>
    <col min="7683" max="7683" width="10.7109375" style="1" customWidth="1"/>
    <col min="7684" max="7684" width="12.140625" style="1" customWidth="1"/>
    <col min="7685" max="7685" width="19.421875" style="1" customWidth="1"/>
    <col min="7686" max="7686" width="40.421875" style="1" customWidth="1"/>
    <col min="7687" max="7687" width="23.57421875" style="1" customWidth="1"/>
    <col min="7688" max="7688" width="24.140625" style="1" customWidth="1"/>
    <col min="7689" max="7689" width="19.421875" style="1" customWidth="1"/>
    <col min="7690" max="7690" width="19.140625" style="1" customWidth="1"/>
    <col min="7691" max="7691" width="12.7109375" style="1" customWidth="1"/>
    <col min="7692" max="7692" width="26.140625" style="1" customWidth="1"/>
    <col min="7693" max="7693" width="10.421875" style="1" customWidth="1"/>
    <col min="7694" max="7694" width="21.00390625" style="1" customWidth="1"/>
    <col min="7695" max="7695" width="10.421875" style="1" customWidth="1"/>
    <col min="7696" max="7696" width="23.57421875" style="1" customWidth="1"/>
    <col min="7697" max="7697" width="10.421875" style="1" customWidth="1"/>
    <col min="7698" max="7698" width="21.140625" style="1" customWidth="1"/>
    <col min="7699" max="7699" width="14.421875" style="1" customWidth="1"/>
    <col min="7700" max="7700" width="14.140625" style="1" customWidth="1"/>
    <col min="7701" max="7701" width="25.8515625" style="1" customWidth="1"/>
    <col min="7702" max="7936" width="9.140625" style="1" customWidth="1"/>
    <col min="7937" max="7937" width="21.140625" style="1" customWidth="1"/>
    <col min="7938" max="7938" width="6.140625" style="1" customWidth="1"/>
    <col min="7939" max="7939" width="10.7109375" style="1" customWidth="1"/>
    <col min="7940" max="7940" width="12.140625" style="1" customWidth="1"/>
    <col min="7941" max="7941" width="19.421875" style="1" customWidth="1"/>
    <col min="7942" max="7942" width="40.421875" style="1" customWidth="1"/>
    <col min="7943" max="7943" width="23.57421875" style="1" customWidth="1"/>
    <col min="7944" max="7944" width="24.140625" style="1" customWidth="1"/>
    <col min="7945" max="7945" width="19.421875" style="1" customWidth="1"/>
    <col min="7946" max="7946" width="19.140625" style="1" customWidth="1"/>
    <col min="7947" max="7947" width="12.7109375" style="1" customWidth="1"/>
    <col min="7948" max="7948" width="26.140625" style="1" customWidth="1"/>
    <col min="7949" max="7949" width="10.421875" style="1" customWidth="1"/>
    <col min="7950" max="7950" width="21.00390625" style="1" customWidth="1"/>
    <col min="7951" max="7951" width="10.421875" style="1" customWidth="1"/>
    <col min="7952" max="7952" width="23.57421875" style="1" customWidth="1"/>
    <col min="7953" max="7953" width="10.421875" style="1" customWidth="1"/>
    <col min="7954" max="7954" width="21.140625" style="1" customWidth="1"/>
    <col min="7955" max="7955" width="14.421875" style="1" customWidth="1"/>
    <col min="7956" max="7956" width="14.140625" style="1" customWidth="1"/>
    <col min="7957" max="7957" width="25.8515625" style="1" customWidth="1"/>
    <col min="7958" max="8192" width="9.140625" style="1" customWidth="1"/>
    <col min="8193" max="8193" width="21.140625" style="1" customWidth="1"/>
    <col min="8194" max="8194" width="6.140625" style="1" customWidth="1"/>
    <col min="8195" max="8195" width="10.7109375" style="1" customWidth="1"/>
    <col min="8196" max="8196" width="12.140625" style="1" customWidth="1"/>
    <col min="8197" max="8197" width="19.421875" style="1" customWidth="1"/>
    <col min="8198" max="8198" width="40.421875" style="1" customWidth="1"/>
    <col min="8199" max="8199" width="23.57421875" style="1" customWidth="1"/>
    <col min="8200" max="8200" width="24.140625" style="1" customWidth="1"/>
    <col min="8201" max="8201" width="19.421875" style="1" customWidth="1"/>
    <col min="8202" max="8202" width="19.140625" style="1" customWidth="1"/>
    <col min="8203" max="8203" width="12.7109375" style="1" customWidth="1"/>
    <col min="8204" max="8204" width="26.140625" style="1" customWidth="1"/>
    <col min="8205" max="8205" width="10.421875" style="1" customWidth="1"/>
    <col min="8206" max="8206" width="21.00390625" style="1" customWidth="1"/>
    <col min="8207" max="8207" width="10.421875" style="1" customWidth="1"/>
    <col min="8208" max="8208" width="23.57421875" style="1" customWidth="1"/>
    <col min="8209" max="8209" width="10.421875" style="1" customWidth="1"/>
    <col min="8210" max="8210" width="21.140625" style="1" customWidth="1"/>
    <col min="8211" max="8211" width="14.421875" style="1" customWidth="1"/>
    <col min="8212" max="8212" width="14.140625" style="1" customWidth="1"/>
    <col min="8213" max="8213" width="25.8515625" style="1" customWidth="1"/>
    <col min="8214" max="8448" width="9.140625" style="1" customWidth="1"/>
    <col min="8449" max="8449" width="21.140625" style="1" customWidth="1"/>
    <col min="8450" max="8450" width="6.140625" style="1" customWidth="1"/>
    <col min="8451" max="8451" width="10.7109375" style="1" customWidth="1"/>
    <col min="8452" max="8452" width="12.140625" style="1" customWidth="1"/>
    <col min="8453" max="8453" width="19.421875" style="1" customWidth="1"/>
    <col min="8454" max="8454" width="40.421875" style="1" customWidth="1"/>
    <col min="8455" max="8455" width="23.57421875" style="1" customWidth="1"/>
    <col min="8456" max="8456" width="24.140625" style="1" customWidth="1"/>
    <col min="8457" max="8457" width="19.421875" style="1" customWidth="1"/>
    <col min="8458" max="8458" width="19.140625" style="1" customWidth="1"/>
    <col min="8459" max="8459" width="12.7109375" style="1" customWidth="1"/>
    <col min="8460" max="8460" width="26.140625" style="1" customWidth="1"/>
    <col min="8461" max="8461" width="10.421875" style="1" customWidth="1"/>
    <col min="8462" max="8462" width="21.00390625" style="1" customWidth="1"/>
    <col min="8463" max="8463" width="10.421875" style="1" customWidth="1"/>
    <col min="8464" max="8464" width="23.57421875" style="1" customWidth="1"/>
    <col min="8465" max="8465" width="10.421875" style="1" customWidth="1"/>
    <col min="8466" max="8466" width="21.140625" style="1" customWidth="1"/>
    <col min="8467" max="8467" width="14.421875" style="1" customWidth="1"/>
    <col min="8468" max="8468" width="14.140625" style="1" customWidth="1"/>
    <col min="8469" max="8469" width="25.8515625" style="1" customWidth="1"/>
    <col min="8470" max="8704" width="9.140625" style="1" customWidth="1"/>
    <col min="8705" max="8705" width="21.140625" style="1" customWidth="1"/>
    <col min="8706" max="8706" width="6.140625" style="1" customWidth="1"/>
    <col min="8707" max="8707" width="10.7109375" style="1" customWidth="1"/>
    <col min="8708" max="8708" width="12.140625" style="1" customWidth="1"/>
    <col min="8709" max="8709" width="19.421875" style="1" customWidth="1"/>
    <col min="8710" max="8710" width="40.421875" style="1" customWidth="1"/>
    <col min="8711" max="8711" width="23.57421875" style="1" customWidth="1"/>
    <col min="8712" max="8712" width="24.140625" style="1" customWidth="1"/>
    <col min="8713" max="8713" width="19.421875" style="1" customWidth="1"/>
    <col min="8714" max="8714" width="19.140625" style="1" customWidth="1"/>
    <col min="8715" max="8715" width="12.7109375" style="1" customWidth="1"/>
    <col min="8716" max="8716" width="26.140625" style="1" customWidth="1"/>
    <col min="8717" max="8717" width="10.421875" style="1" customWidth="1"/>
    <col min="8718" max="8718" width="21.00390625" style="1" customWidth="1"/>
    <col min="8719" max="8719" width="10.421875" style="1" customWidth="1"/>
    <col min="8720" max="8720" width="23.57421875" style="1" customWidth="1"/>
    <col min="8721" max="8721" width="10.421875" style="1" customWidth="1"/>
    <col min="8722" max="8722" width="21.140625" style="1" customWidth="1"/>
    <col min="8723" max="8723" width="14.421875" style="1" customWidth="1"/>
    <col min="8724" max="8724" width="14.140625" style="1" customWidth="1"/>
    <col min="8725" max="8725" width="25.8515625" style="1" customWidth="1"/>
    <col min="8726" max="8960" width="9.140625" style="1" customWidth="1"/>
    <col min="8961" max="8961" width="21.140625" style="1" customWidth="1"/>
    <col min="8962" max="8962" width="6.140625" style="1" customWidth="1"/>
    <col min="8963" max="8963" width="10.7109375" style="1" customWidth="1"/>
    <col min="8964" max="8964" width="12.140625" style="1" customWidth="1"/>
    <col min="8965" max="8965" width="19.421875" style="1" customWidth="1"/>
    <col min="8966" max="8966" width="40.421875" style="1" customWidth="1"/>
    <col min="8967" max="8967" width="23.57421875" style="1" customWidth="1"/>
    <col min="8968" max="8968" width="24.140625" style="1" customWidth="1"/>
    <col min="8969" max="8969" width="19.421875" style="1" customWidth="1"/>
    <col min="8970" max="8970" width="19.140625" style="1" customWidth="1"/>
    <col min="8971" max="8971" width="12.7109375" style="1" customWidth="1"/>
    <col min="8972" max="8972" width="26.140625" style="1" customWidth="1"/>
    <col min="8973" max="8973" width="10.421875" style="1" customWidth="1"/>
    <col min="8974" max="8974" width="21.00390625" style="1" customWidth="1"/>
    <col min="8975" max="8975" width="10.421875" style="1" customWidth="1"/>
    <col min="8976" max="8976" width="23.57421875" style="1" customWidth="1"/>
    <col min="8977" max="8977" width="10.421875" style="1" customWidth="1"/>
    <col min="8978" max="8978" width="21.140625" style="1" customWidth="1"/>
    <col min="8979" max="8979" width="14.421875" style="1" customWidth="1"/>
    <col min="8980" max="8980" width="14.140625" style="1" customWidth="1"/>
    <col min="8981" max="8981" width="25.8515625" style="1" customWidth="1"/>
    <col min="8982" max="9216" width="9.140625" style="1" customWidth="1"/>
    <col min="9217" max="9217" width="21.140625" style="1" customWidth="1"/>
    <col min="9218" max="9218" width="6.140625" style="1" customWidth="1"/>
    <col min="9219" max="9219" width="10.7109375" style="1" customWidth="1"/>
    <col min="9220" max="9220" width="12.140625" style="1" customWidth="1"/>
    <col min="9221" max="9221" width="19.421875" style="1" customWidth="1"/>
    <col min="9222" max="9222" width="40.421875" style="1" customWidth="1"/>
    <col min="9223" max="9223" width="23.57421875" style="1" customWidth="1"/>
    <col min="9224" max="9224" width="24.140625" style="1" customWidth="1"/>
    <col min="9225" max="9225" width="19.421875" style="1" customWidth="1"/>
    <col min="9226" max="9226" width="19.140625" style="1" customWidth="1"/>
    <col min="9227" max="9227" width="12.7109375" style="1" customWidth="1"/>
    <col min="9228" max="9228" width="26.140625" style="1" customWidth="1"/>
    <col min="9229" max="9229" width="10.421875" style="1" customWidth="1"/>
    <col min="9230" max="9230" width="21.00390625" style="1" customWidth="1"/>
    <col min="9231" max="9231" width="10.421875" style="1" customWidth="1"/>
    <col min="9232" max="9232" width="23.57421875" style="1" customWidth="1"/>
    <col min="9233" max="9233" width="10.421875" style="1" customWidth="1"/>
    <col min="9234" max="9234" width="21.140625" style="1" customWidth="1"/>
    <col min="9235" max="9235" width="14.421875" style="1" customWidth="1"/>
    <col min="9236" max="9236" width="14.140625" style="1" customWidth="1"/>
    <col min="9237" max="9237" width="25.8515625" style="1" customWidth="1"/>
    <col min="9238" max="9472" width="9.140625" style="1" customWidth="1"/>
    <col min="9473" max="9473" width="21.140625" style="1" customWidth="1"/>
    <col min="9474" max="9474" width="6.140625" style="1" customWidth="1"/>
    <col min="9475" max="9475" width="10.7109375" style="1" customWidth="1"/>
    <col min="9476" max="9476" width="12.140625" style="1" customWidth="1"/>
    <col min="9477" max="9477" width="19.421875" style="1" customWidth="1"/>
    <col min="9478" max="9478" width="40.421875" style="1" customWidth="1"/>
    <col min="9479" max="9479" width="23.57421875" style="1" customWidth="1"/>
    <col min="9480" max="9480" width="24.140625" style="1" customWidth="1"/>
    <col min="9481" max="9481" width="19.421875" style="1" customWidth="1"/>
    <col min="9482" max="9482" width="19.140625" style="1" customWidth="1"/>
    <col min="9483" max="9483" width="12.7109375" style="1" customWidth="1"/>
    <col min="9484" max="9484" width="26.140625" style="1" customWidth="1"/>
    <col min="9485" max="9485" width="10.421875" style="1" customWidth="1"/>
    <col min="9486" max="9486" width="21.00390625" style="1" customWidth="1"/>
    <col min="9487" max="9487" width="10.421875" style="1" customWidth="1"/>
    <col min="9488" max="9488" width="23.57421875" style="1" customWidth="1"/>
    <col min="9489" max="9489" width="10.421875" style="1" customWidth="1"/>
    <col min="9490" max="9490" width="21.140625" style="1" customWidth="1"/>
    <col min="9491" max="9491" width="14.421875" style="1" customWidth="1"/>
    <col min="9492" max="9492" width="14.140625" style="1" customWidth="1"/>
    <col min="9493" max="9493" width="25.8515625" style="1" customWidth="1"/>
    <col min="9494" max="9728" width="9.140625" style="1" customWidth="1"/>
    <col min="9729" max="9729" width="21.140625" style="1" customWidth="1"/>
    <col min="9730" max="9730" width="6.140625" style="1" customWidth="1"/>
    <col min="9731" max="9731" width="10.7109375" style="1" customWidth="1"/>
    <col min="9732" max="9732" width="12.140625" style="1" customWidth="1"/>
    <col min="9733" max="9733" width="19.421875" style="1" customWidth="1"/>
    <col min="9734" max="9734" width="40.421875" style="1" customWidth="1"/>
    <col min="9735" max="9735" width="23.57421875" style="1" customWidth="1"/>
    <col min="9736" max="9736" width="24.140625" style="1" customWidth="1"/>
    <col min="9737" max="9737" width="19.421875" style="1" customWidth="1"/>
    <col min="9738" max="9738" width="19.140625" style="1" customWidth="1"/>
    <col min="9739" max="9739" width="12.7109375" style="1" customWidth="1"/>
    <col min="9740" max="9740" width="26.140625" style="1" customWidth="1"/>
    <col min="9741" max="9741" width="10.421875" style="1" customWidth="1"/>
    <col min="9742" max="9742" width="21.00390625" style="1" customWidth="1"/>
    <col min="9743" max="9743" width="10.421875" style="1" customWidth="1"/>
    <col min="9744" max="9744" width="23.57421875" style="1" customWidth="1"/>
    <col min="9745" max="9745" width="10.421875" style="1" customWidth="1"/>
    <col min="9746" max="9746" width="21.140625" style="1" customWidth="1"/>
    <col min="9747" max="9747" width="14.421875" style="1" customWidth="1"/>
    <col min="9748" max="9748" width="14.140625" style="1" customWidth="1"/>
    <col min="9749" max="9749" width="25.8515625" style="1" customWidth="1"/>
    <col min="9750" max="9984" width="9.140625" style="1" customWidth="1"/>
    <col min="9985" max="9985" width="21.140625" style="1" customWidth="1"/>
    <col min="9986" max="9986" width="6.140625" style="1" customWidth="1"/>
    <col min="9987" max="9987" width="10.7109375" style="1" customWidth="1"/>
    <col min="9988" max="9988" width="12.140625" style="1" customWidth="1"/>
    <col min="9989" max="9989" width="19.421875" style="1" customWidth="1"/>
    <col min="9990" max="9990" width="40.421875" style="1" customWidth="1"/>
    <col min="9991" max="9991" width="23.57421875" style="1" customWidth="1"/>
    <col min="9992" max="9992" width="24.140625" style="1" customWidth="1"/>
    <col min="9993" max="9993" width="19.421875" style="1" customWidth="1"/>
    <col min="9994" max="9994" width="19.140625" style="1" customWidth="1"/>
    <col min="9995" max="9995" width="12.7109375" style="1" customWidth="1"/>
    <col min="9996" max="9996" width="26.140625" style="1" customWidth="1"/>
    <col min="9997" max="9997" width="10.421875" style="1" customWidth="1"/>
    <col min="9998" max="9998" width="21.00390625" style="1" customWidth="1"/>
    <col min="9999" max="9999" width="10.421875" style="1" customWidth="1"/>
    <col min="10000" max="10000" width="23.57421875" style="1" customWidth="1"/>
    <col min="10001" max="10001" width="10.421875" style="1" customWidth="1"/>
    <col min="10002" max="10002" width="21.140625" style="1" customWidth="1"/>
    <col min="10003" max="10003" width="14.421875" style="1" customWidth="1"/>
    <col min="10004" max="10004" width="14.140625" style="1" customWidth="1"/>
    <col min="10005" max="10005" width="25.8515625" style="1" customWidth="1"/>
    <col min="10006" max="10240" width="9.140625" style="1" customWidth="1"/>
    <col min="10241" max="10241" width="21.140625" style="1" customWidth="1"/>
    <col min="10242" max="10242" width="6.140625" style="1" customWidth="1"/>
    <col min="10243" max="10243" width="10.7109375" style="1" customWidth="1"/>
    <col min="10244" max="10244" width="12.140625" style="1" customWidth="1"/>
    <col min="10245" max="10245" width="19.421875" style="1" customWidth="1"/>
    <col min="10246" max="10246" width="40.421875" style="1" customWidth="1"/>
    <col min="10247" max="10247" width="23.57421875" style="1" customWidth="1"/>
    <col min="10248" max="10248" width="24.140625" style="1" customWidth="1"/>
    <col min="10249" max="10249" width="19.421875" style="1" customWidth="1"/>
    <col min="10250" max="10250" width="19.140625" style="1" customWidth="1"/>
    <col min="10251" max="10251" width="12.7109375" style="1" customWidth="1"/>
    <col min="10252" max="10252" width="26.140625" style="1" customWidth="1"/>
    <col min="10253" max="10253" width="10.421875" style="1" customWidth="1"/>
    <col min="10254" max="10254" width="21.00390625" style="1" customWidth="1"/>
    <col min="10255" max="10255" width="10.421875" style="1" customWidth="1"/>
    <col min="10256" max="10256" width="23.57421875" style="1" customWidth="1"/>
    <col min="10257" max="10257" width="10.421875" style="1" customWidth="1"/>
    <col min="10258" max="10258" width="21.140625" style="1" customWidth="1"/>
    <col min="10259" max="10259" width="14.421875" style="1" customWidth="1"/>
    <col min="10260" max="10260" width="14.140625" style="1" customWidth="1"/>
    <col min="10261" max="10261" width="25.8515625" style="1" customWidth="1"/>
    <col min="10262" max="10496" width="9.140625" style="1" customWidth="1"/>
    <col min="10497" max="10497" width="21.140625" style="1" customWidth="1"/>
    <col min="10498" max="10498" width="6.140625" style="1" customWidth="1"/>
    <col min="10499" max="10499" width="10.7109375" style="1" customWidth="1"/>
    <col min="10500" max="10500" width="12.140625" style="1" customWidth="1"/>
    <col min="10501" max="10501" width="19.421875" style="1" customWidth="1"/>
    <col min="10502" max="10502" width="40.421875" style="1" customWidth="1"/>
    <col min="10503" max="10503" width="23.57421875" style="1" customWidth="1"/>
    <col min="10504" max="10504" width="24.140625" style="1" customWidth="1"/>
    <col min="10505" max="10505" width="19.421875" style="1" customWidth="1"/>
    <col min="10506" max="10506" width="19.140625" style="1" customWidth="1"/>
    <col min="10507" max="10507" width="12.7109375" style="1" customWidth="1"/>
    <col min="10508" max="10508" width="26.140625" style="1" customWidth="1"/>
    <col min="10509" max="10509" width="10.421875" style="1" customWidth="1"/>
    <col min="10510" max="10510" width="21.00390625" style="1" customWidth="1"/>
    <col min="10511" max="10511" width="10.421875" style="1" customWidth="1"/>
    <col min="10512" max="10512" width="23.57421875" style="1" customWidth="1"/>
    <col min="10513" max="10513" width="10.421875" style="1" customWidth="1"/>
    <col min="10514" max="10514" width="21.140625" style="1" customWidth="1"/>
    <col min="10515" max="10515" width="14.421875" style="1" customWidth="1"/>
    <col min="10516" max="10516" width="14.140625" style="1" customWidth="1"/>
    <col min="10517" max="10517" width="25.8515625" style="1" customWidth="1"/>
    <col min="10518" max="10752" width="9.140625" style="1" customWidth="1"/>
    <col min="10753" max="10753" width="21.140625" style="1" customWidth="1"/>
    <col min="10754" max="10754" width="6.140625" style="1" customWidth="1"/>
    <col min="10755" max="10755" width="10.7109375" style="1" customWidth="1"/>
    <col min="10756" max="10756" width="12.140625" style="1" customWidth="1"/>
    <col min="10757" max="10757" width="19.421875" style="1" customWidth="1"/>
    <col min="10758" max="10758" width="40.421875" style="1" customWidth="1"/>
    <col min="10759" max="10759" width="23.57421875" style="1" customWidth="1"/>
    <col min="10760" max="10760" width="24.140625" style="1" customWidth="1"/>
    <col min="10761" max="10761" width="19.421875" style="1" customWidth="1"/>
    <col min="10762" max="10762" width="19.140625" style="1" customWidth="1"/>
    <col min="10763" max="10763" width="12.7109375" style="1" customWidth="1"/>
    <col min="10764" max="10764" width="26.140625" style="1" customWidth="1"/>
    <col min="10765" max="10765" width="10.421875" style="1" customWidth="1"/>
    <col min="10766" max="10766" width="21.00390625" style="1" customWidth="1"/>
    <col min="10767" max="10767" width="10.421875" style="1" customWidth="1"/>
    <col min="10768" max="10768" width="23.57421875" style="1" customWidth="1"/>
    <col min="10769" max="10769" width="10.421875" style="1" customWidth="1"/>
    <col min="10770" max="10770" width="21.140625" style="1" customWidth="1"/>
    <col min="10771" max="10771" width="14.421875" style="1" customWidth="1"/>
    <col min="10772" max="10772" width="14.140625" style="1" customWidth="1"/>
    <col min="10773" max="10773" width="25.8515625" style="1" customWidth="1"/>
    <col min="10774" max="11008" width="9.140625" style="1" customWidth="1"/>
    <col min="11009" max="11009" width="21.140625" style="1" customWidth="1"/>
    <col min="11010" max="11010" width="6.140625" style="1" customWidth="1"/>
    <col min="11011" max="11011" width="10.7109375" style="1" customWidth="1"/>
    <col min="11012" max="11012" width="12.140625" style="1" customWidth="1"/>
    <col min="11013" max="11013" width="19.421875" style="1" customWidth="1"/>
    <col min="11014" max="11014" width="40.421875" style="1" customWidth="1"/>
    <col min="11015" max="11015" width="23.57421875" style="1" customWidth="1"/>
    <col min="11016" max="11016" width="24.140625" style="1" customWidth="1"/>
    <col min="11017" max="11017" width="19.421875" style="1" customWidth="1"/>
    <col min="11018" max="11018" width="19.140625" style="1" customWidth="1"/>
    <col min="11019" max="11019" width="12.7109375" style="1" customWidth="1"/>
    <col min="11020" max="11020" width="26.140625" style="1" customWidth="1"/>
    <col min="11021" max="11021" width="10.421875" style="1" customWidth="1"/>
    <col min="11022" max="11022" width="21.00390625" style="1" customWidth="1"/>
    <col min="11023" max="11023" width="10.421875" style="1" customWidth="1"/>
    <col min="11024" max="11024" width="23.57421875" style="1" customWidth="1"/>
    <col min="11025" max="11025" width="10.421875" style="1" customWidth="1"/>
    <col min="11026" max="11026" width="21.140625" style="1" customWidth="1"/>
    <col min="11027" max="11027" width="14.421875" style="1" customWidth="1"/>
    <col min="11028" max="11028" width="14.140625" style="1" customWidth="1"/>
    <col min="11029" max="11029" width="25.8515625" style="1" customWidth="1"/>
    <col min="11030" max="11264" width="9.140625" style="1" customWidth="1"/>
    <col min="11265" max="11265" width="21.140625" style="1" customWidth="1"/>
    <col min="11266" max="11266" width="6.140625" style="1" customWidth="1"/>
    <col min="11267" max="11267" width="10.7109375" style="1" customWidth="1"/>
    <col min="11268" max="11268" width="12.140625" style="1" customWidth="1"/>
    <col min="11269" max="11269" width="19.421875" style="1" customWidth="1"/>
    <col min="11270" max="11270" width="40.421875" style="1" customWidth="1"/>
    <col min="11271" max="11271" width="23.57421875" style="1" customWidth="1"/>
    <col min="11272" max="11272" width="24.140625" style="1" customWidth="1"/>
    <col min="11273" max="11273" width="19.421875" style="1" customWidth="1"/>
    <col min="11274" max="11274" width="19.140625" style="1" customWidth="1"/>
    <col min="11275" max="11275" width="12.7109375" style="1" customWidth="1"/>
    <col min="11276" max="11276" width="26.140625" style="1" customWidth="1"/>
    <col min="11277" max="11277" width="10.421875" style="1" customWidth="1"/>
    <col min="11278" max="11278" width="21.00390625" style="1" customWidth="1"/>
    <col min="11279" max="11279" width="10.421875" style="1" customWidth="1"/>
    <col min="11280" max="11280" width="23.57421875" style="1" customWidth="1"/>
    <col min="11281" max="11281" width="10.421875" style="1" customWidth="1"/>
    <col min="11282" max="11282" width="21.140625" style="1" customWidth="1"/>
    <col min="11283" max="11283" width="14.421875" style="1" customWidth="1"/>
    <col min="11284" max="11284" width="14.140625" style="1" customWidth="1"/>
    <col min="11285" max="11285" width="25.8515625" style="1" customWidth="1"/>
    <col min="11286" max="11520" width="9.140625" style="1" customWidth="1"/>
    <col min="11521" max="11521" width="21.140625" style="1" customWidth="1"/>
    <col min="11522" max="11522" width="6.140625" style="1" customWidth="1"/>
    <col min="11523" max="11523" width="10.7109375" style="1" customWidth="1"/>
    <col min="11524" max="11524" width="12.140625" style="1" customWidth="1"/>
    <col min="11525" max="11525" width="19.421875" style="1" customWidth="1"/>
    <col min="11526" max="11526" width="40.421875" style="1" customWidth="1"/>
    <col min="11527" max="11527" width="23.57421875" style="1" customWidth="1"/>
    <col min="11528" max="11528" width="24.140625" style="1" customWidth="1"/>
    <col min="11529" max="11529" width="19.421875" style="1" customWidth="1"/>
    <col min="11530" max="11530" width="19.140625" style="1" customWidth="1"/>
    <col min="11531" max="11531" width="12.7109375" style="1" customWidth="1"/>
    <col min="11532" max="11532" width="26.140625" style="1" customWidth="1"/>
    <col min="11533" max="11533" width="10.421875" style="1" customWidth="1"/>
    <col min="11534" max="11534" width="21.00390625" style="1" customWidth="1"/>
    <col min="11535" max="11535" width="10.421875" style="1" customWidth="1"/>
    <col min="11536" max="11536" width="23.57421875" style="1" customWidth="1"/>
    <col min="11537" max="11537" width="10.421875" style="1" customWidth="1"/>
    <col min="11538" max="11538" width="21.140625" style="1" customWidth="1"/>
    <col min="11539" max="11539" width="14.421875" style="1" customWidth="1"/>
    <col min="11540" max="11540" width="14.140625" style="1" customWidth="1"/>
    <col min="11541" max="11541" width="25.8515625" style="1" customWidth="1"/>
    <col min="11542" max="11776" width="9.140625" style="1" customWidth="1"/>
    <col min="11777" max="11777" width="21.140625" style="1" customWidth="1"/>
    <col min="11778" max="11778" width="6.140625" style="1" customWidth="1"/>
    <col min="11779" max="11779" width="10.7109375" style="1" customWidth="1"/>
    <col min="11780" max="11780" width="12.140625" style="1" customWidth="1"/>
    <col min="11781" max="11781" width="19.421875" style="1" customWidth="1"/>
    <col min="11782" max="11782" width="40.421875" style="1" customWidth="1"/>
    <col min="11783" max="11783" width="23.57421875" style="1" customWidth="1"/>
    <col min="11784" max="11784" width="24.140625" style="1" customWidth="1"/>
    <col min="11785" max="11785" width="19.421875" style="1" customWidth="1"/>
    <col min="11786" max="11786" width="19.140625" style="1" customWidth="1"/>
    <col min="11787" max="11787" width="12.7109375" style="1" customWidth="1"/>
    <col min="11788" max="11788" width="26.140625" style="1" customWidth="1"/>
    <col min="11789" max="11789" width="10.421875" style="1" customWidth="1"/>
    <col min="11790" max="11790" width="21.00390625" style="1" customWidth="1"/>
    <col min="11791" max="11791" width="10.421875" style="1" customWidth="1"/>
    <col min="11792" max="11792" width="23.57421875" style="1" customWidth="1"/>
    <col min="11793" max="11793" width="10.421875" style="1" customWidth="1"/>
    <col min="11794" max="11794" width="21.140625" style="1" customWidth="1"/>
    <col min="11795" max="11795" width="14.421875" style="1" customWidth="1"/>
    <col min="11796" max="11796" width="14.140625" style="1" customWidth="1"/>
    <col min="11797" max="11797" width="25.8515625" style="1" customWidth="1"/>
    <col min="11798" max="12032" width="9.140625" style="1" customWidth="1"/>
    <col min="12033" max="12033" width="21.140625" style="1" customWidth="1"/>
    <col min="12034" max="12034" width="6.140625" style="1" customWidth="1"/>
    <col min="12035" max="12035" width="10.7109375" style="1" customWidth="1"/>
    <col min="12036" max="12036" width="12.140625" style="1" customWidth="1"/>
    <col min="12037" max="12037" width="19.421875" style="1" customWidth="1"/>
    <col min="12038" max="12038" width="40.421875" style="1" customWidth="1"/>
    <col min="12039" max="12039" width="23.57421875" style="1" customWidth="1"/>
    <col min="12040" max="12040" width="24.140625" style="1" customWidth="1"/>
    <col min="12041" max="12041" width="19.421875" style="1" customWidth="1"/>
    <col min="12042" max="12042" width="19.140625" style="1" customWidth="1"/>
    <col min="12043" max="12043" width="12.7109375" style="1" customWidth="1"/>
    <col min="12044" max="12044" width="26.140625" style="1" customWidth="1"/>
    <col min="12045" max="12045" width="10.421875" style="1" customWidth="1"/>
    <col min="12046" max="12046" width="21.00390625" style="1" customWidth="1"/>
    <col min="12047" max="12047" width="10.421875" style="1" customWidth="1"/>
    <col min="12048" max="12048" width="23.57421875" style="1" customWidth="1"/>
    <col min="12049" max="12049" width="10.421875" style="1" customWidth="1"/>
    <col min="12050" max="12050" width="21.140625" style="1" customWidth="1"/>
    <col min="12051" max="12051" width="14.421875" style="1" customWidth="1"/>
    <col min="12052" max="12052" width="14.140625" style="1" customWidth="1"/>
    <col min="12053" max="12053" width="25.8515625" style="1" customWidth="1"/>
    <col min="12054" max="12288" width="9.140625" style="1" customWidth="1"/>
    <col min="12289" max="12289" width="21.140625" style="1" customWidth="1"/>
    <col min="12290" max="12290" width="6.140625" style="1" customWidth="1"/>
    <col min="12291" max="12291" width="10.7109375" style="1" customWidth="1"/>
    <col min="12292" max="12292" width="12.140625" style="1" customWidth="1"/>
    <col min="12293" max="12293" width="19.421875" style="1" customWidth="1"/>
    <col min="12294" max="12294" width="40.421875" style="1" customWidth="1"/>
    <col min="12295" max="12295" width="23.57421875" style="1" customWidth="1"/>
    <col min="12296" max="12296" width="24.140625" style="1" customWidth="1"/>
    <col min="12297" max="12297" width="19.421875" style="1" customWidth="1"/>
    <col min="12298" max="12298" width="19.140625" style="1" customWidth="1"/>
    <col min="12299" max="12299" width="12.7109375" style="1" customWidth="1"/>
    <col min="12300" max="12300" width="26.140625" style="1" customWidth="1"/>
    <col min="12301" max="12301" width="10.421875" style="1" customWidth="1"/>
    <col min="12302" max="12302" width="21.00390625" style="1" customWidth="1"/>
    <col min="12303" max="12303" width="10.421875" style="1" customWidth="1"/>
    <col min="12304" max="12304" width="23.57421875" style="1" customWidth="1"/>
    <col min="12305" max="12305" width="10.421875" style="1" customWidth="1"/>
    <col min="12306" max="12306" width="21.140625" style="1" customWidth="1"/>
    <col min="12307" max="12307" width="14.421875" style="1" customWidth="1"/>
    <col min="12308" max="12308" width="14.140625" style="1" customWidth="1"/>
    <col min="12309" max="12309" width="25.8515625" style="1" customWidth="1"/>
    <col min="12310" max="12544" width="9.140625" style="1" customWidth="1"/>
    <col min="12545" max="12545" width="21.140625" style="1" customWidth="1"/>
    <col min="12546" max="12546" width="6.140625" style="1" customWidth="1"/>
    <col min="12547" max="12547" width="10.7109375" style="1" customWidth="1"/>
    <col min="12548" max="12548" width="12.140625" style="1" customWidth="1"/>
    <col min="12549" max="12549" width="19.421875" style="1" customWidth="1"/>
    <col min="12550" max="12550" width="40.421875" style="1" customWidth="1"/>
    <col min="12551" max="12551" width="23.57421875" style="1" customWidth="1"/>
    <col min="12552" max="12552" width="24.140625" style="1" customWidth="1"/>
    <col min="12553" max="12553" width="19.421875" style="1" customWidth="1"/>
    <col min="12554" max="12554" width="19.140625" style="1" customWidth="1"/>
    <col min="12555" max="12555" width="12.7109375" style="1" customWidth="1"/>
    <col min="12556" max="12556" width="26.140625" style="1" customWidth="1"/>
    <col min="12557" max="12557" width="10.421875" style="1" customWidth="1"/>
    <col min="12558" max="12558" width="21.00390625" style="1" customWidth="1"/>
    <col min="12559" max="12559" width="10.421875" style="1" customWidth="1"/>
    <col min="12560" max="12560" width="23.57421875" style="1" customWidth="1"/>
    <col min="12561" max="12561" width="10.421875" style="1" customWidth="1"/>
    <col min="12562" max="12562" width="21.140625" style="1" customWidth="1"/>
    <col min="12563" max="12563" width="14.421875" style="1" customWidth="1"/>
    <col min="12564" max="12564" width="14.140625" style="1" customWidth="1"/>
    <col min="12565" max="12565" width="25.8515625" style="1" customWidth="1"/>
    <col min="12566" max="12800" width="9.140625" style="1" customWidth="1"/>
    <col min="12801" max="12801" width="21.140625" style="1" customWidth="1"/>
    <col min="12802" max="12802" width="6.140625" style="1" customWidth="1"/>
    <col min="12803" max="12803" width="10.7109375" style="1" customWidth="1"/>
    <col min="12804" max="12804" width="12.140625" style="1" customWidth="1"/>
    <col min="12805" max="12805" width="19.421875" style="1" customWidth="1"/>
    <col min="12806" max="12806" width="40.421875" style="1" customWidth="1"/>
    <col min="12807" max="12807" width="23.57421875" style="1" customWidth="1"/>
    <col min="12808" max="12808" width="24.140625" style="1" customWidth="1"/>
    <col min="12809" max="12809" width="19.421875" style="1" customWidth="1"/>
    <col min="12810" max="12810" width="19.140625" style="1" customWidth="1"/>
    <col min="12811" max="12811" width="12.7109375" style="1" customWidth="1"/>
    <col min="12812" max="12812" width="26.140625" style="1" customWidth="1"/>
    <col min="12813" max="12813" width="10.421875" style="1" customWidth="1"/>
    <col min="12814" max="12814" width="21.00390625" style="1" customWidth="1"/>
    <col min="12815" max="12815" width="10.421875" style="1" customWidth="1"/>
    <col min="12816" max="12816" width="23.57421875" style="1" customWidth="1"/>
    <col min="12817" max="12817" width="10.421875" style="1" customWidth="1"/>
    <col min="12818" max="12818" width="21.140625" style="1" customWidth="1"/>
    <col min="12819" max="12819" width="14.421875" style="1" customWidth="1"/>
    <col min="12820" max="12820" width="14.140625" style="1" customWidth="1"/>
    <col min="12821" max="12821" width="25.8515625" style="1" customWidth="1"/>
    <col min="12822" max="13056" width="9.140625" style="1" customWidth="1"/>
    <col min="13057" max="13057" width="21.140625" style="1" customWidth="1"/>
    <col min="13058" max="13058" width="6.140625" style="1" customWidth="1"/>
    <col min="13059" max="13059" width="10.7109375" style="1" customWidth="1"/>
    <col min="13060" max="13060" width="12.140625" style="1" customWidth="1"/>
    <col min="13061" max="13061" width="19.421875" style="1" customWidth="1"/>
    <col min="13062" max="13062" width="40.421875" style="1" customWidth="1"/>
    <col min="13063" max="13063" width="23.57421875" style="1" customWidth="1"/>
    <col min="13064" max="13064" width="24.140625" style="1" customWidth="1"/>
    <col min="13065" max="13065" width="19.421875" style="1" customWidth="1"/>
    <col min="13066" max="13066" width="19.140625" style="1" customWidth="1"/>
    <col min="13067" max="13067" width="12.7109375" style="1" customWidth="1"/>
    <col min="13068" max="13068" width="26.140625" style="1" customWidth="1"/>
    <col min="13069" max="13069" width="10.421875" style="1" customWidth="1"/>
    <col min="13070" max="13070" width="21.00390625" style="1" customWidth="1"/>
    <col min="13071" max="13071" width="10.421875" style="1" customWidth="1"/>
    <col min="13072" max="13072" width="23.57421875" style="1" customWidth="1"/>
    <col min="13073" max="13073" width="10.421875" style="1" customWidth="1"/>
    <col min="13074" max="13074" width="21.140625" style="1" customWidth="1"/>
    <col min="13075" max="13075" width="14.421875" style="1" customWidth="1"/>
    <col min="13076" max="13076" width="14.140625" style="1" customWidth="1"/>
    <col min="13077" max="13077" width="25.8515625" style="1" customWidth="1"/>
    <col min="13078" max="13312" width="9.140625" style="1" customWidth="1"/>
    <col min="13313" max="13313" width="21.140625" style="1" customWidth="1"/>
    <col min="13314" max="13314" width="6.140625" style="1" customWidth="1"/>
    <col min="13315" max="13315" width="10.7109375" style="1" customWidth="1"/>
    <col min="13316" max="13316" width="12.140625" style="1" customWidth="1"/>
    <col min="13317" max="13317" width="19.421875" style="1" customWidth="1"/>
    <col min="13318" max="13318" width="40.421875" style="1" customWidth="1"/>
    <col min="13319" max="13319" width="23.57421875" style="1" customWidth="1"/>
    <col min="13320" max="13320" width="24.140625" style="1" customWidth="1"/>
    <col min="13321" max="13321" width="19.421875" style="1" customWidth="1"/>
    <col min="13322" max="13322" width="19.140625" style="1" customWidth="1"/>
    <col min="13323" max="13323" width="12.7109375" style="1" customWidth="1"/>
    <col min="13324" max="13324" width="26.140625" style="1" customWidth="1"/>
    <col min="13325" max="13325" width="10.421875" style="1" customWidth="1"/>
    <col min="13326" max="13326" width="21.00390625" style="1" customWidth="1"/>
    <col min="13327" max="13327" width="10.421875" style="1" customWidth="1"/>
    <col min="13328" max="13328" width="23.57421875" style="1" customWidth="1"/>
    <col min="13329" max="13329" width="10.421875" style="1" customWidth="1"/>
    <col min="13330" max="13330" width="21.140625" style="1" customWidth="1"/>
    <col min="13331" max="13331" width="14.421875" style="1" customWidth="1"/>
    <col min="13332" max="13332" width="14.140625" style="1" customWidth="1"/>
    <col min="13333" max="13333" width="25.8515625" style="1" customWidth="1"/>
    <col min="13334" max="13568" width="9.140625" style="1" customWidth="1"/>
    <col min="13569" max="13569" width="21.140625" style="1" customWidth="1"/>
    <col min="13570" max="13570" width="6.140625" style="1" customWidth="1"/>
    <col min="13571" max="13571" width="10.7109375" style="1" customWidth="1"/>
    <col min="13572" max="13572" width="12.140625" style="1" customWidth="1"/>
    <col min="13573" max="13573" width="19.421875" style="1" customWidth="1"/>
    <col min="13574" max="13574" width="40.421875" style="1" customWidth="1"/>
    <col min="13575" max="13575" width="23.57421875" style="1" customWidth="1"/>
    <col min="13576" max="13576" width="24.140625" style="1" customWidth="1"/>
    <col min="13577" max="13577" width="19.421875" style="1" customWidth="1"/>
    <col min="13578" max="13578" width="19.140625" style="1" customWidth="1"/>
    <col min="13579" max="13579" width="12.7109375" style="1" customWidth="1"/>
    <col min="13580" max="13580" width="26.140625" style="1" customWidth="1"/>
    <col min="13581" max="13581" width="10.421875" style="1" customWidth="1"/>
    <col min="13582" max="13582" width="21.00390625" style="1" customWidth="1"/>
    <col min="13583" max="13583" width="10.421875" style="1" customWidth="1"/>
    <col min="13584" max="13584" width="23.57421875" style="1" customWidth="1"/>
    <col min="13585" max="13585" width="10.421875" style="1" customWidth="1"/>
    <col min="13586" max="13586" width="21.140625" style="1" customWidth="1"/>
    <col min="13587" max="13587" width="14.421875" style="1" customWidth="1"/>
    <col min="13588" max="13588" width="14.140625" style="1" customWidth="1"/>
    <col min="13589" max="13589" width="25.8515625" style="1" customWidth="1"/>
    <col min="13590" max="13824" width="9.140625" style="1" customWidth="1"/>
    <col min="13825" max="13825" width="21.140625" style="1" customWidth="1"/>
    <col min="13826" max="13826" width="6.140625" style="1" customWidth="1"/>
    <col min="13827" max="13827" width="10.7109375" style="1" customWidth="1"/>
    <col min="13828" max="13828" width="12.140625" style="1" customWidth="1"/>
    <col min="13829" max="13829" width="19.421875" style="1" customWidth="1"/>
    <col min="13830" max="13830" width="40.421875" style="1" customWidth="1"/>
    <col min="13831" max="13831" width="23.57421875" style="1" customWidth="1"/>
    <col min="13832" max="13832" width="24.140625" style="1" customWidth="1"/>
    <col min="13833" max="13833" width="19.421875" style="1" customWidth="1"/>
    <col min="13834" max="13834" width="19.140625" style="1" customWidth="1"/>
    <col min="13835" max="13835" width="12.7109375" style="1" customWidth="1"/>
    <col min="13836" max="13836" width="26.140625" style="1" customWidth="1"/>
    <col min="13837" max="13837" width="10.421875" style="1" customWidth="1"/>
    <col min="13838" max="13838" width="21.00390625" style="1" customWidth="1"/>
    <col min="13839" max="13839" width="10.421875" style="1" customWidth="1"/>
    <col min="13840" max="13840" width="23.57421875" style="1" customWidth="1"/>
    <col min="13841" max="13841" width="10.421875" style="1" customWidth="1"/>
    <col min="13842" max="13842" width="21.140625" style="1" customWidth="1"/>
    <col min="13843" max="13843" width="14.421875" style="1" customWidth="1"/>
    <col min="13844" max="13844" width="14.140625" style="1" customWidth="1"/>
    <col min="13845" max="13845" width="25.8515625" style="1" customWidth="1"/>
    <col min="13846" max="14080" width="9.140625" style="1" customWidth="1"/>
    <col min="14081" max="14081" width="21.140625" style="1" customWidth="1"/>
    <col min="14082" max="14082" width="6.140625" style="1" customWidth="1"/>
    <col min="14083" max="14083" width="10.7109375" style="1" customWidth="1"/>
    <col min="14084" max="14084" width="12.140625" style="1" customWidth="1"/>
    <col min="14085" max="14085" width="19.421875" style="1" customWidth="1"/>
    <col min="14086" max="14086" width="40.421875" style="1" customWidth="1"/>
    <col min="14087" max="14087" width="23.57421875" style="1" customWidth="1"/>
    <col min="14088" max="14088" width="24.140625" style="1" customWidth="1"/>
    <col min="14089" max="14089" width="19.421875" style="1" customWidth="1"/>
    <col min="14090" max="14090" width="19.140625" style="1" customWidth="1"/>
    <col min="14091" max="14091" width="12.7109375" style="1" customWidth="1"/>
    <col min="14092" max="14092" width="26.140625" style="1" customWidth="1"/>
    <col min="14093" max="14093" width="10.421875" style="1" customWidth="1"/>
    <col min="14094" max="14094" width="21.00390625" style="1" customWidth="1"/>
    <col min="14095" max="14095" width="10.421875" style="1" customWidth="1"/>
    <col min="14096" max="14096" width="23.57421875" style="1" customWidth="1"/>
    <col min="14097" max="14097" width="10.421875" style="1" customWidth="1"/>
    <col min="14098" max="14098" width="21.140625" style="1" customWidth="1"/>
    <col min="14099" max="14099" width="14.421875" style="1" customWidth="1"/>
    <col min="14100" max="14100" width="14.140625" style="1" customWidth="1"/>
    <col min="14101" max="14101" width="25.8515625" style="1" customWidth="1"/>
    <col min="14102" max="14336" width="9.140625" style="1" customWidth="1"/>
    <col min="14337" max="14337" width="21.140625" style="1" customWidth="1"/>
    <col min="14338" max="14338" width="6.140625" style="1" customWidth="1"/>
    <col min="14339" max="14339" width="10.7109375" style="1" customWidth="1"/>
    <col min="14340" max="14340" width="12.140625" style="1" customWidth="1"/>
    <col min="14341" max="14341" width="19.421875" style="1" customWidth="1"/>
    <col min="14342" max="14342" width="40.421875" style="1" customWidth="1"/>
    <col min="14343" max="14343" width="23.57421875" style="1" customWidth="1"/>
    <col min="14344" max="14344" width="24.140625" style="1" customWidth="1"/>
    <col min="14345" max="14345" width="19.421875" style="1" customWidth="1"/>
    <col min="14346" max="14346" width="19.140625" style="1" customWidth="1"/>
    <col min="14347" max="14347" width="12.7109375" style="1" customWidth="1"/>
    <col min="14348" max="14348" width="26.140625" style="1" customWidth="1"/>
    <col min="14349" max="14349" width="10.421875" style="1" customWidth="1"/>
    <col min="14350" max="14350" width="21.00390625" style="1" customWidth="1"/>
    <col min="14351" max="14351" width="10.421875" style="1" customWidth="1"/>
    <col min="14352" max="14352" width="23.57421875" style="1" customWidth="1"/>
    <col min="14353" max="14353" width="10.421875" style="1" customWidth="1"/>
    <col min="14354" max="14354" width="21.140625" style="1" customWidth="1"/>
    <col min="14355" max="14355" width="14.421875" style="1" customWidth="1"/>
    <col min="14356" max="14356" width="14.140625" style="1" customWidth="1"/>
    <col min="14357" max="14357" width="25.8515625" style="1" customWidth="1"/>
    <col min="14358" max="14592" width="9.140625" style="1" customWidth="1"/>
    <col min="14593" max="14593" width="21.140625" style="1" customWidth="1"/>
    <col min="14594" max="14594" width="6.140625" style="1" customWidth="1"/>
    <col min="14595" max="14595" width="10.7109375" style="1" customWidth="1"/>
    <col min="14596" max="14596" width="12.140625" style="1" customWidth="1"/>
    <col min="14597" max="14597" width="19.421875" style="1" customWidth="1"/>
    <col min="14598" max="14598" width="40.421875" style="1" customWidth="1"/>
    <col min="14599" max="14599" width="23.57421875" style="1" customWidth="1"/>
    <col min="14600" max="14600" width="24.140625" style="1" customWidth="1"/>
    <col min="14601" max="14601" width="19.421875" style="1" customWidth="1"/>
    <col min="14602" max="14602" width="19.140625" style="1" customWidth="1"/>
    <col min="14603" max="14603" width="12.7109375" style="1" customWidth="1"/>
    <col min="14604" max="14604" width="26.140625" style="1" customWidth="1"/>
    <col min="14605" max="14605" width="10.421875" style="1" customWidth="1"/>
    <col min="14606" max="14606" width="21.00390625" style="1" customWidth="1"/>
    <col min="14607" max="14607" width="10.421875" style="1" customWidth="1"/>
    <col min="14608" max="14608" width="23.57421875" style="1" customWidth="1"/>
    <col min="14609" max="14609" width="10.421875" style="1" customWidth="1"/>
    <col min="14610" max="14610" width="21.140625" style="1" customWidth="1"/>
    <col min="14611" max="14611" width="14.421875" style="1" customWidth="1"/>
    <col min="14612" max="14612" width="14.140625" style="1" customWidth="1"/>
    <col min="14613" max="14613" width="25.8515625" style="1" customWidth="1"/>
    <col min="14614" max="14848" width="9.140625" style="1" customWidth="1"/>
    <col min="14849" max="14849" width="21.140625" style="1" customWidth="1"/>
    <col min="14850" max="14850" width="6.140625" style="1" customWidth="1"/>
    <col min="14851" max="14851" width="10.7109375" style="1" customWidth="1"/>
    <col min="14852" max="14852" width="12.140625" style="1" customWidth="1"/>
    <col min="14853" max="14853" width="19.421875" style="1" customWidth="1"/>
    <col min="14854" max="14854" width="40.421875" style="1" customWidth="1"/>
    <col min="14855" max="14855" width="23.57421875" style="1" customWidth="1"/>
    <col min="14856" max="14856" width="24.140625" style="1" customWidth="1"/>
    <col min="14857" max="14857" width="19.421875" style="1" customWidth="1"/>
    <col min="14858" max="14858" width="19.140625" style="1" customWidth="1"/>
    <col min="14859" max="14859" width="12.7109375" style="1" customWidth="1"/>
    <col min="14860" max="14860" width="26.140625" style="1" customWidth="1"/>
    <col min="14861" max="14861" width="10.421875" style="1" customWidth="1"/>
    <col min="14862" max="14862" width="21.00390625" style="1" customWidth="1"/>
    <col min="14863" max="14863" width="10.421875" style="1" customWidth="1"/>
    <col min="14864" max="14864" width="23.57421875" style="1" customWidth="1"/>
    <col min="14865" max="14865" width="10.421875" style="1" customWidth="1"/>
    <col min="14866" max="14866" width="21.140625" style="1" customWidth="1"/>
    <col min="14867" max="14867" width="14.421875" style="1" customWidth="1"/>
    <col min="14868" max="14868" width="14.140625" style="1" customWidth="1"/>
    <col min="14869" max="14869" width="25.8515625" style="1" customWidth="1"/>
    <col min="14870" max="15104" width="9.140625" style="1" customWidth="1"/>
    <col min="15105" max="15105" width="21.140625" style="1" customWidth="1"/>
    <col min="15106" max="15106" width="6.140625" style="1" customWidth="1"/>
    <col min="15107" max="15107" width="10.7109375" style="1" customWidth="1"/>
    <col min="15108" max="15108" width="12.140625" style="1" customWidth="1"/>
    <col min="15109" max="15109" width="19.421875" style="1" customWidth="1"/>
    <col min="15110" max="15110" width="40.421875" style="1" customWidth="1"/>
    <col min="15111" max="15111" width="23.57421875" style="1" customWidth="1"/>
    <col min="15112" max="15112" width="24.140625" style="1" customWidth="1"/>
    <col min="15113" max="15113" width="19.421875" style="1" customWidth="1"/>
    <col min="15114" max="15114" width="19.140625" style="1" customWidth="1"/>
    <col min="15115" max="15115" width="12.7109375" style="1" customWidth="1"/>
    <col min="15116" max="15116" width="26.140625" style="1" customWidth="1"/>
    <col min="15117" max="15117" width="10.421875" style="1" customWidth="1"/>
    <col min="15118" max="15118" width="21.00390625" style="1" customWidth="1"/>
    <col min="15119" max="15119" width="10.421875" style="1" customWidth="1"/>
    <col min="15120" max="15120" width="23.57421875" style="1" customWidth="1"/>
    <col min="15121" max="15121" width="10.421875" style="1" customWidth="1"/>
    <col min="15122" max="15122" width="21.140625" style="1" customWidth="1"/>
    <col min="15123" max="15123" width="14.421875" style="1" customWidth="1"/>
    <col min="15124" max="15124" width="14.140625" style="1" customWidth="1"/>
    <col min="15125" max="15125" width="25.8515625" style="1" customWidth="1"/>
    <col min="15126" max="15360" width="9.140625" style="1" customWidth="1"/>
    <col min="15361" max="15361" width="21.140625" style="1" customWidth="1"/>
    <col min="15362" max="15362" width="6.140625" style="1" customWidth="1"/>
    <col min="15363" max="15363" width="10.7109375" style="1" customWidth="1"/>
    <col min="15364" max="15364" width="12.140625" style="1" customWidth="1"/>
    <col min="15365" max="15365" width="19.421875" style="1" customWidth="1"/>
    <col min="15366" max="15366" width="40.421875" style="1" customWidth="1"/>
    <col min="15367" max="15367" width="23.57421875" style="1" customWidth="1"/>
    <col min="15368" max="15368" width="24.140625" style="1" customWidth="1"/>
    <col min="15369" max="15369" width="19.421875" style="1" customWidth="1"/>
    <col min="15370" max="15370" width="19.140625" style="1" customWidth="1"/>
    <col min="15371" max="15371" width="12.7109375" style="1" customWidth="1"/>
    <col min="15372" max="15372" width="26.140625" style="1" customWidth="1"/>
    <col min="15373" max="15373" width="10.421875" style="1" customWidth="1"/>
    <col min="15374" max="15374" width="21.00390625" style="1" customWidth="1"/>
    <col min="15375" max="15375" width="10.421875" style="1" customWidth="1"/>
    <col min="15376" max="15376" width="23.57421875" style="1" customWidth="1"/>
    <col min="15377" max="15377" width="10.421875" style="1" customWidth="1"/>
    <col min="15378" max="15378" width="21.140625" style="1" customWidth="1"/>
    <col min="15379" max="15379" width="14.421875" style="1" customWidth="1"/>
    <col min="15380" max="15380" width="14.140625" style="1" customWidth="1"/>
    <col min="15381" max="15381" width="25.8515625" style="1" customWidth="1"/>
    <col min="15382" max="15616" width="9.140625" style="1" customWidth="1"/>
    <col min="15617" max="15617" width="21.140625" style="1" customWidth="1"/>
    <col min="15618" max="15618" width="6.140625" style="1" customWidth="1"/>
    <col min="15619" max="15619" width="10.7109375" style="1" customWidth="1"/>
    <col min="15620" max="15620" width="12.140625" style="1" customWidth="1"/>
    <col min="15621" max="15621" width="19.421875" style="1" customWidth="1"/>
    <col min="15622" max="15622" width="40.421875" style="1" customWidth="1"/>
    <col min="15623" max="15623" width="23.57421875" style="1" customWidth="1"/>
    <col min="15624" max="15624" width="24.140625" style="1" customWidth="1"/>
    <col min="15625" max="15625" width="19.421875" style="1" customWidth="1"/>
    <col min="15626" max="15626" width="19.140625" style="1" customWidth="1"/>
    <col min="15627" max="15627" width="12.7109375" style="1" customWidth="1"/>
    <col min="15628" max="15628" width="26.140625" style="1" customWidth="1"/>
    <col min="15629" max="15629" width="10.421875" style="1" customWidth="1"/>
    <col min="15630" max="15630" width="21.00390625" style="1" customWidth="1"/>
    <col min="15631" max="15631" width="10.421875" style="1" customWidth="1"/>
    <col min="15632" max="15632" width="23.57421875" style="1" customWidth="1"/>
    <col min="15633" max="15633" width="10.421875" style="1" customWidth="1"/>
    <col min="15634" max="15634" width="21.140625" style="1" customWidth="1"/>
    <col min="15635" max="15635" width="14.421875" style="1" customWidth="1"/>
    <col min="15636" max="15636" width="14.140625" style="1" customWidth="1"/>
    <col min="15637" max="15637" width="25.8515625" style="1" customWidth="1"/>
    <col min="15638" max="15872" width="9.140625" style="1" customWidth="1"/>
    <col min="15873" max="15873" width="21.140625" style="1" customWidth="1"/>
    <col min="15874" max="15874" width="6.140625" style="1" customWidth="1"/>
    <col min="15875" max="15875" width="10.7109375" style="1" customWidth="1"/>
    <col min="15876" max="15876" width="12.140625" style="1" customWidth="1"/>
    <col min="15877" max="15877" width="19.421875" style="1" customWidth="1"/>
    <col min="15878" max="15878" width="40.421875" style="1" customWidth="1"/>
    <col min="15879" max="15879" width="23.57421875" style="1" customWidth="1"/>
    <col min="15880" max="15880" width="24.140625" style="1" customWidth="1"/>
    <col min="15881" max="15881" width="19.421875" style="1" customWidth="1"/>
    <col min="15882" max="15882" width="19.140625" style="1" customWidth="1"/>
    <col min="15883" max="15883" width="12.7109375" style="1" customWidth="1"/>
    <col min="15884" max="15884" width="26.140625" style="1" customWidth="1"/>
    <col min="15885" max="15885" width="10.421875" style="1" customWidth="1"/>
    <col min="15886" max="15886" width="21.00390625" style="1" customWidth="1"/>
    <col min="15887" max="15887" width="10.421875" style="1" customWidth="1"/>
    <col min="15888" max="15888" width="23.57421875" style="1" customWidth="1"/>
    <col min="15889" max="15889" width="10.421875" style="1" customWidth="1"/>
    <col min="15890" max="15890" width="21.140625" style="1" customWidth="1"/>
    <col min="15891" max="15891" width="14.421875" style="1" customWidth="1"/>
    <col min="15892" max="15892" width="14.140625" style="1" customWidth="1"/>
    <col min="15893" max="15893" width="25.8515625" style="1" customWidth="1"/>
    <col min="15894" max="16128" width="9.140625" style="1" customWidth="1"/>
    <col min="16129" max="16129" width="21.140625" style="1" customWidth="1"/>
    <col min="16130" max="16130" width="6.140625" style="1" customWidth="1"/>
    <col min="16131" max="16131" width="10.7109375" style="1" customWidth="1"/>
    <col min="16132" max="16132" width="12.140625" style="1" customWidth="1"/>
    <col min="16133" max="16133" width="19.421875" style="1" customWidth="1"/>
    <col min="16134" max="16134" width="40.421875" style="1" customWidth="1"/>
    <col min="16135" max="16135" width="23.57421875" style="1" customWidth="1"/>
    <col min="16136" max="16136" width="24.140625" style="1" customWidth="1"/>
    <col min="16137" max="16137" width="19.421875" style="1" customWidth="1"/>
    <col min="16138" max="16138" width="19.140625" style="1" customWidth="1"/>
    <col min="16139" max="16139" width="12.7109375" style="1" customWidth="1"/>
    <col min="16140" max="16140" width="26.140625" style="1" customWidth="1"/>
    <col min="16141" max="16141" width="10.421875" style="1" customWidth="1"/>
    <col min="16142" max="16142" width="21.00390625" style="1" customWidth="1"/>
    <col min="16143" max="16143" width="10.421875" style="1" customWidth="1"/>
    <col min="16144" max="16144" width="23.57421875" style="1" customWidth="1"/>
    <col min="16145" max="16145" width="10.421875" style="1" customWidth="1"/>
    <col min="16146" max="16146" width="21.140625" style="1" customWidth="1"/>
    <col min="16147" max="16147" width="14.421875" style="1" customWidth="1"/>
    <col min="16148" max="16148" width="14.140625" style="1" customWidth="1"/>
    <col min="16149" max="16149" width="25.8515625" style="1" customWidth="1"/>
    <col min="16150" max="16384" width="9.140625" style="1" customWidth="1"/>
  </cols>
  <sheetData>
    <row r="1" spans="1:23" ht="36" customHeight="1">
      <c r="A1" s="278"/>
      <c r="B1" s="278"/>
      <c r="C1" s="278"/>
      <c r="D1" s="484" t="s">
        <v>14</v>
      </c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176"/>
      <c r="S1" s="485" t="s">
        <v>51</v>
      </c>
      <c r="T1" s="485"/>
      <c r="U1" s="485"/>
      <c r="V1" s="4"/>
      <c r="W1" s="4"/>
    </row>
    <row r="2" spans="1:23" ht="25.5" customHeight="1">
      <c r="A2" s="278"/>
      <c r="B2" s="278"/>
      <c r="C2" s="278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176"/>
      <c r="S2" s="486" t="s">
        <v>52</v>
      </c>
      <c r="T2" s="486"/>
      <c r="U2" s="486"/>
      <c r="V2" s="4"/>
      <c r="W2" s="4"/>
    </row>
    <row r="3" spans="1:23" ht="33" customHeight="1">
      <c r="A3" s="278"/>
      <c r="B3" s="278"/>
      <c r="C3" s="278"/>
      <c r="D3" s="484" t="s">
        <v>50</v>
      </c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176"/>
      <c r="S3" s="173" t="s">
        <v>53</v>
      </c>
      <c r="T3" s="258" t="s">
        <v>69</v>
      </c>
      <c r="U3" s="258"/>
      <c r="V3" s="4"/>
      <c r="W3" s="4"/>
    </row>
    <row r="4" spans="1:23" ht="30.75" customHeight="1">
      <c r="A4" s="278"/>
      <c r="B4" s="278"/>
      <c r="C4" s="278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176"/>
      <c r="S4" s="173" t="e">
        <f>+#REF!</f>
        <v>#REF!</v>
      </c>
      <c r="T4" s="487" t="e">
        <f>+#REF!</f>
        <v>#REF!</v>
      </c>
      <c r="U4" s="487"/>
      <c r="V4" s="4"/>
      <c r="W4" s="4"/>
    </row>
    <row r="5" spans="1:23" ht="21" customHeight="1">
      <c r="A5" s="482" t="s">
        <v>54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"/>
      <c r="W5" s="4"/>
    </row>
    <row r="6" spans="1:23" ht="21" customHeight="1">
      <c r="A6" s="482" t="s">
        <v>102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"/>
      <c r="W6" s="4"/>
    </row>
    <row r="7" spans="1:23" ht="21.75" customHeight="1">
      <c r="A7" s="478" t="s">
        <v>46</v>
      </c>
      <c r="B7" s="478"/>
      <c r="C7" s="478"/>
      <c r="D7" s="478"/>
      <c r="E7" s="483" t="s">
        <v>123</v>
      </c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"/>
      <c r="W7" s="4"/>
    </row>
    <row r="8" spans="1:23" ht="21.75" customHeight="1">
      <c r="A8" s="478" t="s">
        <v>47</v>
      </c>
      <c r="B8" s="478"/>
      <c r="C8" s="478"/>
      <c r="D8" s="478"/>
      <c r="E8" s="479" t="s">
        <v>124</v>
      </c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"/>
      <c r="W8" s="4"/>
    </row>
    <row r="9" spans="1:23" ht="21.75" customHeight="1">
      <c r="A9" s="478" t="s">
        <v>104</v>
      </c>
      <c r="B9" s="478"/>
      <c r="C9" s="478"/>
      <c r="D9" s="478"/>
      <c r="E9" s="479" t="s">
        <v>125</v>
      </c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"/>
      <c r="W9" s="4"/>
    </row>
    <row r="10" spans="1:21" ht="21.75" customHeight="1">
      <c r="A10" s="478" t="s">
        <v>45</v>
      </c>
      <c r="B10" s="478"/>
      <c r="C10" s="478"/>
      <c r="D10" s="478"/>
      <c r="E10" s="480" t="s">
        <v>127</v>
      </c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</row>
    <row r="11" spans="1:21" ht="21.75" customHeight="1">
      <c r="A11" s="478" t="s">
        <v>105</v>
      </c>
      <c r="B11" s="478"/>
      <c r="C11" s="478"/>
      <c r="D11" s="478"/>
      <c r="E11" s="481" t="s">
        <v>126</v>
      </c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</row>
    <row r="12" spans="1:21" ht="12.75" customHeight="1">
      <c r="A12" s="473" t="s">
        <v>111</v>
      </c>
      <c r="B12" s="279" t="s">
        <v>106</v>
      </c>
      <c r="C12" s="279"/>
      <c r="D12" s="279"/>
      <c r="E12" s="279"/>
      <c r="F12" s="474" t="s">
        <v>74</v>
      </c>
      <c r="G12" s="475" t="s">
        <v>222</v>
      </c>
      <c r="H12" s="475" t="s">
        <v>223</v>
      </c>
      <c r="I12" s="474" t="s">
        <v>107</v>
      </c>
      <c r="J12" s="279" t="s">
        <v>35</v>
      </c>
      <c r="K12" s="279" t="s">
        <v>63</v>
      </c>
      <c r="L12" s="279"/>
      <c r="M12" s="279"/>
      <c r="N12" s="279"/>
      <c r="O12" s="279"/>
      <c r="P12" s="279"/>
      <c r="Q12" s="279"/>
      <c r="R12" s="279"/>
      <c r="S12" s="279"/>
      <c r="T12" s="279"/>
      <c r="U12" s="279"/>
    </row>
    <row r="13" spans="1:21" ht="12.75">
      <c r="A13" s="473"/>
      <c r="B13" s="279"/>
      <c r="C13" s="279"/>
      <c r="D13" s="279"/>
      <c r="E13" s="279"/>
      <c r="F13" s="474"/>
      <c r="G13" s="476"/>
      <c r="H13" s="476"/>
      <c r="I13" s="474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</row>
    <row r="14" spans="1:21" ht="42.75" customHeight="1">
      <c r="A14" s="473"/>
      <c r="B14" s="279"/>
      <c r="C14" s="279"/>
      <c r="D14" s="279"/>
      <c r="E14" s="279"/>
      <c r="F14" s="474"/>
      <c r="G14" s="477"/>
      <c r="H14" s="477"/>
      <c r="I14" s="474"/>
      <c r="J14" s="279"/>
      <c r="K14" s="154" t="s">
        <v>114</v>
      </c>
      <c r="L14" s="154" t="s">
        <v>115</v>
      </c>
      <c r="M14" s="154" t="s">
        <v>116</v>
      </c>
      <c r="N14" s="154" t="s">
        <v>117</v>
      </c>
      <c r="O14" s="154" t="s">
        <v>118</v>
      </c>
      <c r="P14" s="154" t="s">
        <v>119</v>
      </c>
      <c r="Q14" s="154" t="s">
        <v>121</v>
      </c>
      <c r="R14" s="154" t="s">
        <v>120</v>
      </c>
      <c r="S14" s="279" t="s">
        <v>76</v>
      </c>
      <c r="T14" s="279"/>
      <c r="U14" s="174" t="s">
        <v>112</v>
      </c>
    </row>
    <row r="15" spans="1:21" ht="69.75" customHeight="1">
      <c r="A15" s="463" t="s">
        <v>127</v>
      </c>
      <c r="B15" s="465" t="s">
        <v>128</v>
      </c>
      <c r="C15" s="466"/>
      <c r="D15" s="466"/>
      <c r="E15" s="467"/>
      <c r="F15" s="146" t="s">
        <v>152</v>
      </c>
      <c r="G15" s="146"/>
      <c r="H15" s="72"/>
      <c r="I15" s="177">
        <v>0</v>
      </c>
      <c r="J15" s="175" t="s">
        <v>122</v>
      </c>
      <c r="K15" s="177">
        <v>1</v>
      </c>
      <c r="L15" s="147">
        <v>0</v>
      </c>
      <c r="M15" s="178">
        <v>0</v>
      </c>
      <c r="N15" s="179">
        <v>0</v>
      </c>
      <c r="O15" s="178">
        <v>0</v>
      </c>
      <c r="P15" s="179">
        <v>0</v>
      </c>
      <c r="Q15" s="178">
        <v>0</v>
      </c>
      <c r="R15" s="179">
        <v>0</v>
      </c>
      <c r="S15" s="468">
        <f aca="true" t="shared" si="0" ref="S15:S20">I15+K15+M15+O15+Q15</f>
        <v>1</v>
      </c>
      <c r="T15" s="468"/>
      <c r="U15" s="469">
        <f>SUM(L15:L16)+SUM(N15:N16)+SUM(P15:P16)+SUM(R15:R16)</f>
        <v>6388517000</v>
      </c>
    </row>
    <row r="16" spans="1:21" ht="78.75" customHeight="1">
      <c r="A16" s="464"/>
      <c r="B16" s="465" t="s">
        <v>129</v>
      </c>
      <c r="C16" s="466" t="s">
        <v>129</v>
      </c>
      <c r="D16" s="466" t="s">
        <v>129</v>
      </c>
      <c r="E16" s="467" t="s">
        <v>129</v>
      </c>
      <c r="F16" s="146" t="s">
        <v>153</v>
      </c>
      <c r="G16" s="199">
        <v>1</v>
      </c>
      <c r="H16" s="147">
        <v>2200000000</v>
      </c>
      <c r="I16" s="148">
        <v>0</v>
      </c>
      <c r="J16" s="175" t="s">
        <v>113</v>
      </c>
      <c r="K16" s="148">
        <v>0.09361761299302623</v>
      </c>
      <c r="L16" s="147">
        <v>600000000</v>
      </c>
      <c r="M16" s="148">
        <v>0.29099474705332323</v>
      </c>
      <c r="N16" s="179">
        <v>1865000000</v>
      </c>
      <c r="O16" s="148">
        <v>0.24883146495462105</v>
      </c>
      <c r="P16" s="179">
        <f>1595000000+201000000</f>
        <v>1796000000</v>
      </c>
      <c r="Q16" s="148">
        <v>0.3665561749990295</v>
      </c>
      <c r="R16" s="179">
        <v>2127517000</v>
      </c>
      <c r="S16" s="471">
        <f t="shared" si="0"/>
        <v>1</v>
      </c>
      <c r="T16" s="472"/>
      <c r="U16" s="470"/>
    </row>
    <row r="17" spans="1:21" ht="63.75" customHeight="1">
      <c r="A17" s="451" t="s">
        <v>130</v>
      </c>
      <c r="B17" s="452" t="s">
        <v>131</v>
      </c>
      <c r="C17" s="453"/>
      <c r="D17" s="453"/>
      <c r="E17" s="454"/>
      <c r="F17" s="133" t="s">
        <v>154</v>
      </c>
      <c r="G17" s="133"/>
      <c r="H17" s="133"/>
      <c r="I17" s="111">
        <v>0.97</v>
      </c>
      <c r="J17" s="154" t="s">
        <v>113</v>
      </c>
      <c r="K17" s="111">
        <v>0.01</v>
      </c>
      <c r="L17" s="118">
        <v>280000000</v>
      </c>
      <c r="M17" s="112">
        <v>0.02</v>
      </c>
      <c r="N17" s="180">
        <v>198000000</v>
      </c>
      <c r="O17" s="112">
        <v>0</v>
      </c>
      <c r="P17" s="180">
        <v>0</v>
      </c>
      <c r="Q17" s="112">
        <v>0</v>
      </c>
      <c r="R17" s="180">
        <v>0</v>
      </c>
      <c r="S17" s="458">
        <f t="shared" si="0"/>
        <v>1</v>
      </c>
      <c r="T17" s="459"/>
      <c r="U17" s="181">
        <f aca="true" t="shared" si="1" ref="U17:U29">L17+N17+P17+R17</f>
        <v>478000000</v>
      </c>
    </row>
    <row r="18" spans="1:21" ht="63.75" customHeight="1">
      <c r="A18" s="451"/>
      <c r="B18" s="455"/>
      <c r="C18" s="456"/>
      <c r="D18" s="456"/>
      <c r="E18" s="457"/>
      <c r="F18" s="133" t="s">
        <v>178</v>
      </c>
      <c r="G18" s="133"/>
      <c r="H18" s="133"/>
      <c r="I18" s="111">
        <v>0.97</v>
      </c>
      <c r="J18" s="154" t="s">
        <v>113</v>
      </c>
      <c r="K18" s="111">
        <v>0.01</v>
      </c>
      <c r="L18" s="118"/>
      <c r="M18" s="112"/>
      <c r="N18" s="180"/>
      <c r="O18" s="112">
        <v>0.02</v>
      </c>
      <c r="P18" s="180">
        <v>94935175</v>
      </c>
      <c r="Q18" s="112"/>
      <c r="R18" s="180"/>
      <c r="S18" s="458">
        <f t="shared" si="0"/>
        <v>1</v>
      </c>
      <c r="T18" s="459"/>
      <c r="U18" s="181">
        <f t="shared" si="1"/>
        <v>94935175</v>
      </c>
    </row>
    <row r="19" spans="1:21" ht="61.5" customHeight="1">
      <c r="A19" s="451" t="s">
        <v>132</v>
      </c>
      <c r="B19" s="460" t="s">
        <v>133</v>
      </c>
      <c r="C19" s="461"/>
      <c r="D19" s="461"/>
      <c r="E19" s="462"/>
      <c r="F19" s="133" t="s">
        <v>155</v>
      </c>
      <c r="G19" s="133"/>
      <c r="H19" s="133"/>
      <c r="I19" s="182">
        <v>0</v>
      </c>
      <c r="J19" s="154" t="s">
        <v>122</v>
      </c>
      <c r="K19" s="182">
        <v>1</v>
      </c>
      <c r="L19" s="118">
        <v>200000000</v>
      </c>
      <c r="M19" s="183">
        <v>0</v>
      </c>
      <c r="N19" s="180">
        <v>0</v>
      </c>
      <c r="O19" s="183">
        <v>0</v>
      </c>
      <c r="P19" s="180">
        <v>0</v>
      </c>
      <c r="Q19" s="183">
        <v>0</v>
      </c>
      <c r="R19" s="180">
        <v>0</v>
      </c>
      <c r="S19" s="450">
        <f t="shared" si="0"/>
        <v>1</v>
      </c>
      <c r="T19" s="450"/>
      <c r="U19" s="181">
        <f t="shared" si="1"/>
        <v>200000000</v>
      </c>
    </row>
    <row r="20" spans="1:21" ht="66.75" customHeight="1">
      <c r="A20" s="451"/>
      <c r="B20" s="460" t="s">
        <v>134</v>
      </c>
      <c r="C20" s="461" t="s">
        <v>134</v>
      </c>
      <c r="D20" s="461" t="s">
        <v>134</v>
      </c>
      <c r="E20" s="462" t="s">
        <v>134</v>
      </c>
      <c r="F20" s="133" t="s">
        <v>156</v>
      </c>
      <c r="G20" s="133"/>
      <c r="H20" s="133"/>
      <c r="I20" s="182">
        <v>51</v>
      </c>
      <c r="J20" s="154" t="s">
        <v>122</v>
      </c>
      <c r="K20" s="182">
        <v>20</v>
      </c>
      <c r="L20" s="118">
        <v>0</v>
      </c>
      <c r="M20" s="183">
        <v>20</v>
      </c>
      <c r="N20" s="180">
        <v>7460000</v>
      </c>
      <c r="O20" s="183">
        <v>20</v>
      </c>
      <c r="P20" s="180">
        <v>8000000</v>
      </c>
      <c r="Q20" s="183">
        <v>20</v>
      </c>
      <c r="R20" s="180">
        <v>7516144</v>
      </c>
      <c r="S20" s="450">
        <f t="shared" si="0"/>
        <v>131</v>
      </c>
      <c r="T20" s="450"/>
      <c r="U20" s="181">
        <f t="shared" si="1"/>
        <v>22976144</v>
      </c>
    </row>
    <row r="21" spans="1:21" s="4" customFormat="1" ht="61.5" customHeight="1">
      <c r="A21" s="184" t="s">
        <v>135</v>
      </c>
      <c r="B21" s="446" t="s">
        <v>136</v>
      </c>
      <c r="C21" s="447"/>
      <c r="D21" s="447"/>
      <c r="E21" s="448"/>
      <c r="F21" s="134" t="s">
        <v>157</v>
      </c>
      <c r="G21" s="185">
        <v>1</v>
      </c>
      <c r="H21" s="118">
        <v>800000000</v>
      </c>
      <c r="I21" s="186">
        <v>0.7</v>
      </c>
      <c r="J21" s="154" t="s">
        <v>113</v>
      </c>
      <c r="K21" s="186">
        <v>1</v>
      </c>
      <c r="L21" s="118">
        <v>63000000</v>
      </c>
      <c r="M21" s="186">
        <v>1</v>
      </c>
      <c r="N21" s="180">
        <v>63100000</v>
      </c>
      <c r="O21" s="186">
        <v>1</v>
      </c>
      <c r="P21" s="180">
        <v>64000000</v>
      </c>
      <c r="Q21" s="186">
        <v>1</v>
      </c>
      <c r="R21" s="180">
        <v>63887224</v>
      </c>
      <c r="S21" s="449">
        <v>1</v>
      </c>
      <c r="T21" s="449"/>
      <c r="U21" s="181">
        <f t="shared" si="1"/>
        <v>253987224</v>
      </c>
    </row>
    <row r="22" spans="1:21" s="4" customFormat="1" ht="65.25" customHeight="1">
      <c r="A22" s="187" t="s">
        <v>137</v>
      </c>
      <c r="B22" s="440" t="s">
        <v>138</v>
      </c>
      <c r="C22" s="440"/>
      <c r="D22" s="440"/>
      <c r="E22" s="440"/>
      <c r="F22" s="133" t="s">
        <v>158</v>
      </c>
      <c r="G22" s="133"/>
      <c r="H22" s="133"/>
      <c r="I22" s="182">
        <v>0</v>
      </c>
      <c r="J22" s="154" t="s">
        <v>122</v>
      </c>
      <c r="K22" s="182">
        <v>1</v>
      </c>
      <c r="L22" s="118">
        <v>100000000</v>
      </c>
      <c r="M22" s="183">
        <v>0</v>
      </c>
      <c r="N22" s="180">
        <v>0</v>
      </c>
      <c r="O22" s="183">
        <v>0</v>
      </c>
      <c r="P22" s="180">
        <v>0</v>
      </c>
      <c r="Q22" s="183">
        <v>0</v>
      </c>
      <c r="R22" s="180">
        <v>0</v>
      </c>
      <c r="S22" s="450">
        <f aca="true" t="shared" si="2" ref="S22:S28">I22+K22+M22+O22+Q22</f>
        <v>1</v>
      </c>
      <c r="T22" s="450"/>
      <c r="U22" s="181">
        <f t="shared" si="1"/>
        <v>100000000</v>
      </c>
    </row>
    <row r="23" spans="1:21" s="4" customFormat="1" ht="98.25" customHeight="1">
      <c r="A23" s="187" t="s">
        <v>140</v>
      </c>
      <c r="B23" s="440" t="s">
        <v>139</v>
      </c>
      <c r="C23" s="440"/>
      <c r="D23" s="440"/>
      <c r="E23" s="440"/>
      <c r="F23" s="133" t="s">
        <v>159</v>
      </c>
      <c r="G23" s="133"/>
      <c r="H23" s="133"/>
      <c r="I23" s="182">
        <v>1</v>
      </c>
      <c r="J23" s="154" t="s">
        <v>122</v>
      </c>
      <c r="K23" s="182">
        <v>1</v>
      </c>
      <c r="L23" s="118">
        <v>1525194775</v>
      </c>
      <c r="M23" s="183">
        <v>1</v>
      </c>
      <c r="N23" s="180">
        <v>279750000</v>
      </c>
      <c r="O23" s="183">
        <v>1</v>
      </c>
      <c r="P23" s="180">
        <v>377000000</v>
      </c>
      <c r="Q23" s="183">
        <v>1</v>
      </c>
      <c r="R23" s="180">
        <v>657006626</v>
      </c>
      <c r="S23" s="450">
        <f t="shared" si="2"/>
        <v>5</v>
      </c>
      <c r="T23" s="450"/>
      <c r="U23" s="181">
        <f t="shared" si="1"/>
        <v>2838951401</v>
      </c>
    </row>
    <row r="24" spans="1:21" s="4" customFormat="1" ht="58.5" customHeight="1">
      <c r="A24" s="187" t="s">
        <v>141</v>
      </c>
      <c r="B24" s="440" t="s">
        <v>142</v>
      </c>
      <c r="C24" s="440"/>
      <c r="D24" s="440"/>
      <c r="E24" s="440"/>
      <c r="F24" s="133" t="s">
        <v>160</v>
      </c>
      <c r="G24" s="133"/>
      <c r="H24" s="133"/>
      <c r="I24" s="186">
        <v>0.2</v>
      </c>
      <c r="J24" s="188" t="s">
        <v>113</v>
      </c>
      <c r="K24" s="186">
        <v>0</v>
      </c>
      <c r="L24" s="118">
        <v>0</v>
      </c>
      <c r="M24" s="186">
        <v>0.27</v>
      </c>
      <c r="N24" s="180">
        <v>9325000</v>
      </c>
      <c r="O24" s="186">
        <v>0.27</v>
      </c>
      <c r="P24" s="180">
        <f>9000000+3900000</f>
        <v>12900000</v>
      </c>
      <c r="Q24" s="186">
        <v>0.26</v>
      </c>
      <c r="R24" s="180">
        <v>9569154</v>
      </c>
      <c r="S24" s="441">
        <v>1</v>
      </c>
      <c r="T24" s="441"/>
      <c r="U24" s="181">
        <f t="shared" si="1"/>
        <v>31794154</v>
      </c>
    </row>
    <row r="25" spans="1:21" s="4" customFormat="1" ht="72" customHeight="1">
      <c r="A25" s="200" t="s">
        <v>143</v>
      </c>
      <c r="B25" s="442" t="s">
        <v>144</v>
      </c>
      <c r="C25" s="442"/>
      <c r="D25" s="442"/>
      <c r="E25" s="442"/>
      <c r="F25" s="201" t="s">
        <v>161</v>
      </c>
      <c r="G25" s="202">
        <v>1</v>
      </c>
      <c r="H25" s="201">
        <v>3167168021</v>
      </c>
      <c r="I25" s="203">
        <v>0</v>
      </c>
      <c r="J25" s="200" t="s">
        <v>113</v>
      </c>
      <c r="K25" s="204">
        <v>0.25</v>
      </c>
      <c r="L25" s="205">
        <v>501000000</v>
      </c>
      <c r="M25" s="206">
        <v>0.25</v>
      </c>
      <c r="N25" s="207">
        <v>932500000</v>
      </c>
      <c r="O25" s="206">
        <v>0.25</v>
      </c>
      <c r="P25" s="207">
        <f>650000000+450000000</f>
        <v>1100000000</v>
      </c>
      <c r="Q25" s="208">
        <v>0.25</v>
      </c>
      <c r="R25" s="207">
        <v>3479759890</v>
      </c>
      <c r="S25" s="443">
        <f t="shared" si="2"/>
        <v>1</v>
      </c>
      <c r="T25" s="443"/>
      <c r="U25" s="211">
        <f t="shared" si="1"/>
        <v>6013259890</v>
      </c>
    </row>
    <row r="26" spans="1:21" s="4" customFormat="1" ht="77.25" customHeight="1">
      <c r="A26" s="154" t="s">
        <v>145</v>
      </c>
      <c r="B26" s="428" t="s">
        <v>146</v>
      </c>
      <c r="C26" s="429"/>
      <c r="D26" s="429"/>
      <c r="E26" s="430"/>
      <c r="F26" s="189" t="s">
        <v>162</v>
      </c>
      <c r="G26" s="185">
        <v>1</v>
      </c>
      <c r="H26" s="118">
        <v>550000000</v>
      </c>
      <c r="I26" s="182">
        <v>1</v>
      </c>
      <c r="J26" s="154" t="s">
        <v>122</v>
      </c>
      <c r="K26" s="182">
        <v>1</v>
      </c>
      <c r="L26" s="118">
        <v>397360899</v>
      </c>
      <c r="M26" s="183">
        <v>1</v>
      </c>
      <c r="N26" s="180">
        <v>0</v>
      </c>
      <c r="O26" s="183">
        <v>1</v>
      </c>
      <c r="P26" s="180">
        <v>250000000</v>
      </c>
      <c r="Q26" s="183">
        <v>1</v>
      </c>
      <c r="R26" s="180">
        <v>2150000000</v>
      </c>
      <c r="S26" s="444">
        <f t="shared" si="2"/>
        <v>5</v>
      </c>
      <c r="T26" s="445"/>
      <c r="U26" s="181">
        <f t="shared" si="1"/>
        <v>2797360899</v>
      </c>
    </row>
    <row r="27" spans="1:21" s="4" customFormat="1" ht="78.75" customHeight="1">
      <c r="A27" s="187" t="s">
        <v>147</v>
      </c>
      <c r="B27" s="428" t="s">
        <v>148</v>
      </c>
      <c r="C27" s="429"/>
      <c r="D27" s="429"/>
      <c r="E27" s="430"/>
      <c r="F27" s="190" t="s">
        <v>163</v>
      </c>
      <c r="G27" s="190"/>
      <c r="H27" s="190"/>
      <c r="I27" s="111">
        <v>0</v>
      </c>
      <c r="J27" s="154" t="s">
        <v>113</v>
      </c>
      <c r="K27" s="111">
        <v>0</v>
      </c>
      <c r="L27" s="118">
        <v>0</v>
      </c>
      <c r="M27" s="112">
        <v>1</v>
      </c>
      <c r="N27" s="180">
        <v>466250000</v>
      </c>
      <c r="O27" s="112">
        <v>0</v>
      </c>
      <c r="P27" s="180">
        <v>0</v>
      </c>
      <c r="Q27" s="112">
        <v>0</v>
      </c>
      <c r="R27" s="180">
        <v>0</v>
      </c>
      <c r="S27" s="431">
        <f t="shared" si="2"/>
        <v>1</v>
      </c>
      <c r="T27" s="432"/>
      <c r="U27" s="181">
        <f t="shared" si="1"/>
        <v>466250000</v>
      </c>
    </row>
    <row r="28" spans="1:21" s="4" customFormat="1" ht="78.75" customHeight="1">
      <c r="A28" s="433" t="s">
        <v>149</v>
      </c>
      <c r="B28" s="435" t="s">
        <v>150</v>
      </c>
      <c r="C28" s="436"/>
      <c r="D28" s="436"/>
      <c r="E28" s="437"/>
      <c r="F28" s="209" t="s">
        <v>164</v>
      </c>
      <c r="G28" s="202">
        <v>1</v>
      </c>
      <c r="H28" s="205">
        <v>345637424</v>
      </c>
      <c r="I28" s="210">
        <v>0.8</v>
      </c>
      <c r="J28" s="200" t="s">
        <v>113</v>
      </c>
      <c r="K28" s="210">
        <v>0</v>
      </c>
      <c r="L28" s="205">
        <v>0</v>
      </c>
      <c r="M28" s="208">
        <v>0</v>
      </c>
      <c r="N28" s="207">
        <v>0</v>
      </c>
      <c r="O28" s="206">
        <v>0.1</v>
      </c>
      <c r="P28" s="207">
        <v>90000000</v>
      </c>
      <c r="Q28" s="206">
        <v>0.1</v>
      </c>
      <c r="R28" s="207">
        <v>0</v>
      </c>
      <c r="S28" s="438">
        <f t="shared" si="2"/>
        <v>1</v>
      </c>
      <c r="T28" s="439"/>
      <c r="U28" s="211">
        <f t="shared" si="1"/>
        <v>90000000</v>
      </c>
    </row>
    <row r="29" spans="1:21" s="4" customFormat="1" ht="51" customHeight="1">
      <c r="A29" s="434"/>
      <c r="B29" s="435" t="s">
        <v>151</v>
      </c>
      <c r="C29" s="436" t="s">
        <v>151</v>
      </c>
      <c r="D29" s="436" t="s">
        <v>151</v>
      </c>
      <c r="E29" s="437" t="s">
        <v>151</v>
      </c>
      <c r="F29" s="209" t="s">
        <v>165</v>
      </c>
      <c r="G29" s="202">
        <v>1</v>
      </c>
      <c r="H29" s="205">
        <v>697194555</v>
      </c>
      <c r="I29" s="210">
        <v>0.8</v>
      </c>
      <c r="J29" s="200" t="s">
        <v>113</v>
      </c>
      <c r="K29" s="210">
        <v>0</v>
      </c>
      <c r="L29" s="205">
        <v>0</v>
      </c>
      <c r="M29" s="208">
        <v>0</v>
      </c>
      <c r="N29" s="207">
        <v>0</v>
      </c>
      <c r="O29" s="206">
        <v>0.1</v>
      </c>
      <c r="P29" s="207">
        <v>50000000</v>
      </c>
      <c r="Q29" s="206">
        <v>0.1</v>
      </c>
      <c r="R29" s="207">
        <v>260897164</v>
      </c>
      <c r="S29" s="438">
        <v>1</v>
      </c>
      <c r="T29" s="439"/>
      <c r="U29" s="211">
        <f t="shared" si="1"/>
        <v>310897164</v>
      </c>
    </row>
    <row r="30" spans="1:21" s="196" customFormat="1" ht="23.25" customHeight="1">
      <c r="A30" s="191" t="s">
        <v>75</v>
      </c>
      <c r="B30" s="192"/>
      <c r="C30" s="193"/>
      <c r="D30" s="193"/>
      <c r="E30" s="193"/>
      <c r="F30" s="194"/>
      <c r="G30" s="191"/>
      <c r="H30" s="195">
        <f>SUM(H15:H29)</f>
        <v>7760000000</v>
      </c>
      <c r="I30" s="191"/>
      <c r="J30" s="191"/>
      <c r="K30" s="191"/>
      <c r="L30" s="195">
        <f>SUM(L15:L29)</f>
        <v>3666555674</v>
      </c>
      <c r="M30" s="191"/>
      <c r="N30" s="195">
        <f>SUM(N15:N29)</f>
        <v>3821385000</v>
      </c>
      <c r="O30" s="191"/>
      <c r="P30" s="195">
        <f>SUM(P15:P29)</f>
        <v>3842835175</v>
      </c>
      <c r="Q30" s="110"/>
      <c r="R30" s="195">
        <f>SUM(R15:R29)</f>
        <v>8756153202</v>
      </c>
      <c r="S30" s="426"/>
      <c r="T30" s="427"/>
      <c r="U30" s="195">
        <f>SUM(U15:U29)</f>
        <v>20086929051</v>
      </c>
    </row>
    <row r="31" spans="2:3" ht="12.75">
      <c r="B31" s="3"/>
      <c r="C31" s="3"/>
    </row>
    <row r="32" ht="12.75">
      <c r="D32" s="1"/>
    </row>
    <row r="33" ht="12.75">
      <c r="I33" s="198"/>
    </row>
    <row r="36" spans="10:21" ht="12.75"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0:21" ht="12.75"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0:21" ht="12.75">
      <c r="J38" s="12"/>
      <c r="K38" s="12"/>
      <c r="L38" s="12"/>
      <c r="M38" s="12"/>
      <c r="N38" s="12"/>
      <c r="O38" s="12"/>
      <c r="P38" s="12"/>
      <c r="Q38" s="11"/>
      <c r="R38" s="11"/>
      <c r="S38" s="11"/>
      <c r="T38" s="11"/>
      <c r="U38" s="11"/>
    </row>
    <row r="39" spans="10:21" ht="12.75">
      <c r="J39" s="12"/>
      <c r="K39" s="12"/>
      <c r="L39" s="12"/>
      <c r="M39" s="12"/>
      <c r="N39" s="12"/>
      <c r="O39" s="12"/>
      <c r="P39" s="12"/>
      <c r="Q39" s="11"/>
      <c r="R39" s="11"/>
      <c r="S39" s="11"/>
      <c r="T39" s="11"/>
      <c r="U39" s="11"/>
    </row>
    <row r="40" spans="10:21" ht="12.75">
      <c r="J40" s="12"/>
      <c r="K40" s="12"/>
      <c r="L40" s="12"/>
      <c r="M40" s="12"/>
      <c r="N40" s="12"/>
      <c r="O40" s="12"/>
      <c r="P40" s="12"/>
      <c r="Q40" s="11"/>
      <c r="R40" s="11"/>
      <c r="S40" s="11"/>
      <c r="T40" s="11"/>
      <c r="U40" s="11"/>
    </row>
    <row r="41" spans="10:21" ht="12.75">
      <c r="J41" s="12"/>
      <c r="K41" s="12"/>
      <c r="L41" s="12"/>
      <c r="M41" s="12"/>
      <c r="N41" s="12"/>
      <c r="O41" s="12"/>
      <c r="P41" s="12"/>
      <c r="Q41" s="11"/>
      <c r="R41" s="11"/>
      <c r="S41" s="11"/>
      <c r="T41" s="11"/>
      <c r="U41" s="11"/>
    </row>
    <row r="42" spans="10:21" ht="12.75"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0:21" ht="12.75"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0:21" ht="12.75"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0:21" ht="12.75"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0:21" ht="12.75"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0:21" ht="12.75"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0:21" ht="12.75"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0:21" ht="12.75"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0:21" ht="12.75"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</sheetData>
  <mergeCells count="63">
    <mergeCell ref="A1:C4"/>
    <mergeCell ref="D1:Q2"/>
    <mergeCell ref="S1:U1"/>
    <mergeCell ref="S2:U2"/>
    <mergeCell ref="D3:Q4"/>
    <mergeCell ref="T3:U3"/>
    <mergeCell ref="T4:U4"/>
    <mergeCell ref="A5:U5"/>
    <mergeCell ref="A6:U6"/>
    <mergeCell ref="A7:D7"/>
    <mergeCell ref="E7:U7"/>
    <mergeCell ref="A8:D8"/>
    <mergeCell ref="E8:U8"/>
    <mergeCell ref="A9:D9"/>
    <mergeCell ref="E9:U9"/>
    <mergeCell ref="A10:D10"/>
    <mergeCell ref="E10:U10"/>
    <mergeCell ref="A11:D11"/>
    <mergeCell ref="E11:U11"/>
    <mergeCell ref="J12:J14"/>
    <mergeCell ref="K12:U13"/>
    <mergeCell ref="S14:T14"/>
    <mergeCell ref="A15:A16"/>
    <mergeCell ref="B15:E15"/>
    <mergeCell ref="S15:T15"/>
    <mergeCell ref="U15:U16"/>
    <mergeCell ref="B16:E16"/>
    <mergeCell ref="S16:T16"/>
    <mergeCell ref="A12:A14"/>
    <mergeCell ref="B12:E14"/>
    <mergeCell ref="F12:F14"/>
    <mergeCell ref="G12:G14"/>
    <mergeCell ref="H12:H14"/>
    <mergeCell ref="I12:I14"/>
    <mergeCell ref="A17:A18"/>
    <mergeCell ref="B17:E18"/>
    <mergeCell ref="S17:T17"/>
    <mergeCell ref="S18:T18"/>
    <mergeCell ref="A19:A20"/>
    <mergeCell ref="B19:E19"/>
    <mergeCell ref="S19:T19"/>
    <mergeCell ref="B20:E20"/>
    <mergeCell ref="S20:T20"/>
    <mergeCell ref="B21:E21"/>
    <mergeCell ref="S21:T21"/>
    <mergeCell ref="B22:E22"/>
    <mergeCell ref="S22:T22"/>
    <mergeCell ref="B23:E23"/>
    <mergeCell ref="S23:T23"/>
    <mergeCell ref="B24:E24"/>
    <mergeCell ref="S24:T24"/>
    <mergeCell ref="B25:E25"/>
    <mergeCell ref="S25:T25"/>
    <mergeCell ref="B26:E26"/>
    <mergeCell ref="S26:T26"/>
    <mergeCell ref="S30:T30"/>
    <mergeCell ref="B27:E27"/>
    <mergeCell ref="S27:T27"/>
    <mergeCell ref="A28:A29"/>
    <mergeCell ref="B28:E28"/>
    <mergeCell ref="S28:T28"/>
    <mergeCell ref="B29:E29"/>
    <mergeCell ref="S29:T29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Maria del Pilar Perez Rangel</cp:lastModifiedBy>
  <cp:lastPrinted>2016-05-03T19:32:30Z</cp:lastPrinted>
  <dcterms:created xsi:type="dcterms:W3CDTF">2009-04-02T20:41:07Z</dcterms:created>
  <dcterms:modified xsi:type="dcterms:W3CDTF">2020-03-16T20:30:14Z</dcterms:modified>
  <cp:category/>
  <cp:version/>
  <cp:contentType/>
  <cp:contentStatus/>
</cp:coreProperties>
</file>