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9300" activeTab="0"/>
  </bookViews>
  <sheets>
    <sheet name="POA H.A." sheetId="1" r:id="rId1"/>
    <sheet name="POA H.B." sheetId="2" r:id="rId2"/>
    <sheet name="POA H.C." sheetId="3" r:id="rId3"/>
    <sheet name="POA H.D." sheetId="4" r:id="rId4"/>
  </sheets>
  <externalReferences>
    <externalReference r:id="rId7"/>
  </externalReferences>
  <definedNames>
    <definedName name="_xlnm.Print_Area" localSheetId="0">'POA H.A.'!$A$1:$P$24</definedName>
    <definedName name="_xlnm.Print_Titles" localSheetId="0">'POA H.A.'!$1:$13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b/>
            <sz val="9"/>
            <rFont val="Tahoma"/>
            <family val="2"/>
          </rPr>
          <t>Insertar filas necesarias y asociar actividades POA con metas PA</t>
        </r>
        <r>
          <rPr>
            <sz val="9"/>
            <rFont val="Tahoma"/>
            <family val="2"/>
          </rPr>
          <t xml:space="preserve">
Tener en cuenta fuentes de financiación</t>
        </r>
      </text>
    </comment>
  </commentList>
</comments>
</file>

<file path=xl/sharedStrings.xml><?xml version="1.0" encoding="utf-8"?>
<sst xmlns="http://schemas.openxmlformats.org/spreadsheetml/2006/main" count="399" uniqueCount="222">
  <si>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</si>
  <si>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</si>
  <si>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</si>
  <si>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</si>
  <si>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</si>
  <si>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</si>
  <si>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</si>
  <si>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</si>
  <si>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</si>
  <si>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</si>
  <si>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</si>
  <si>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</si>
  <si>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</si>
  <si>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</si>
  <si>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</si>
  <si>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</si>
  <si>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</si>
  <si>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</si>
  <si>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</si>
  <si>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</si>
  <si>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</si>
  <si>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</si>
  <si>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</si>
  <si>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</si>
  <si>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</si>
  <si>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</si>
  <si>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</si>
  <si>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</si>
  <si>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</si>
  <si>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</si>
  <si>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</si>
  <si>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</si>
  <si>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</si>
  <si>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</si>
  <si>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</si>
  <si>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</si>
  <si>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</si>
  <si>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</si>
  <si>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</si>
  <si>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</si>
  <si>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</si>
  <si>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</si>
  <si>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</si>
  <si>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</si>
  <si>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</si>
  <si>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</si>
  <si>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</si>
  <si>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</si>
  <si>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</si>
  <si>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</si>
  <si>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</si>
  <si>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</si>
  <si>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</si>
  <si>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</si>
  <si>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</si>
  <si>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</si>
  <si>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</si>
  <si>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</si>
  <si>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</si>
  <si>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</si>
  <si>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</si>
  <si>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</si>
  <si>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</si>
  <si>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</si>
  <si>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</si>
  <si>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</si>
  <si>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</si>
  <si>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</si>
  <si>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</si>
  <si>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</si>
  <si>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</si>
  <si>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</si>
  <si>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</si>
  <si>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</si>
  <si>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</si>
  <si>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</si>
  <si>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</si>
  <si>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</si>
  <si>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</si>
  <si>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</si>
  <si>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</si>
  <si>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</si>
  <si>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</si>
  <si>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</si>
  <si>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</si>
  <si>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</si>
  <si>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</si>
  <si>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</si>
  <si>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</si>
  <si>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</si>
  <si>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</si>
  <si>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</si>
  <si>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</si>
  <si>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</si>
  <si>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</si>
  <si>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</si>
  <si>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</si>
  <si>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</si>
  <si>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</si>
  <si>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</si>
  <si>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</si>
  <si>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>SUBPROGRAMA</t>
  </si>
  <si>
    <t>OBJETIVO DEL SUBPROGRAMA</t>
  </si>
  <si>
    <t>ACTIVIDAD</t>
  </si>
  <si>
    <t>LINEA BASE</t>
  </si>
  <si>
    <t>SUBPROGRAMA PLAN DE ACCION:</t>
  </si>
  <si>
    <t>ACTIVIDADES  PA</t>
  </si>
  <si>
    <t>ACTIVIDADES POA</t>
  </si>
  <si>
    <t>SUBTOTAL</t>
  </si>
  <si>
    <t>PROYECTO</t>
  </si>
  <si>
    <t>TOTAL COSTOS PROYECTOS</t>
  </si>
  <si>
    <t>GESTIÓN AMBIENTAL DEL TERRITORIO</t>
  </si>
  <si>
    <t xml:space="preserve">Planeación y ordenamiento del territorio. </t>
  </si>
  <si>
    <t>Instrumentos de planeación ambiental</t>
  </si>
  <si>
    <t>Generar y desarrollar los lineamientos de planificación regional teniendo en cuenta la estructura ambiental y su relación directa con el desarrollo socio-económico y cultural que se da en las sub-regiones.</t>
  </si>
  <si>
    <t>Formulación y/o Ajuste a POMCAS en la jurisdicción</t>
  </si>
  <si>
    <t>Formulación del POMCA Directos al Magdalena</t>
  </si>
  <si>
    <t>Ajuste al POMCA Cuenca Alta del Río Chicamocha</t>
  </si>
  <si>
    <t>Porcentaje de avance en la formulación del POMCA Directos al Magdalena</t>
  </si>
  <si>
    <t>Porcentaje de avance en el ajuste al POMCA Cuenca Alta del Río Chicamocha</t>
  </si>
  <si>
    <t>Porcentaje de avance en el ajuste al POMCA Cuenca Media y Baja del Río Suarez</t>
  </si>
  <si>
    <t>Porcentaje</t>
  </si>
  <si>
    <t>METAS AÑO 2016</t>
  </si>
  <si>
    <t>METAS AÑO 2017</t>
  </si>
  <si>
    <t>METAS AÑO 2018</t>
  </si>
  <si>
    <t>METAS AÑO  2019</t>
  </si>
  <si>
    <t>Ajuste del POMCA Cuenca Media y Baja del Río Suárez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</si>
  <si>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</si>
  <si>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</si>
  <si>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</si>
  <si>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Porcentaje de las áreas protegidas competencia de la entidad con plan de manejo formulado y adoptado.</t>
  </si>
  <si>
    <t>Porcentaje de compromisos cumplidos con la Unión Europea</t>
  </si>
  <si>
    <t>Formulación de planes de manejo de ecosistemas estratégicos</t>
  </si>
  <si>
    <t>Formular plan de manejo de ecosistemas estratégicos de la Ciénega de Palagua</t>
  </si>
  <si>
    <t>Número de ecosistemas estratégicos con Plan de Manejo formulado</t>
  </si>
  <si>
    <t>Número</t>
  </si>
  <si>
    <t xml:space="preserve">Plan General de Ordenamiento forestal PGOF </t>
  </si>
  <si>
    <t>Elaborar el Inventario forestal de la jurisdicción</t>
  </si>
  <si>
    <t>Porcentaje de avance en el Inventario forestal en la jurisdicción</t>
  </si>
  <si>
    <t>Instrumentos de Planificación Corporativos</t>
  </si>
  <si>
    <t>Elaborar los instrumentos corporativos de planificación</t>
  </si>
  <si>
    <t>Número de planes de acción elaborados</t>
  </si>
  <si>
    <t>Asistencia Técnico - jurídica y Seguimiento en Ordenamiento Territorial, a los municipios de la jurisdicción</t>
  </si>
  <si>
    <t>Asesorar o asistir a los municipios en la incorporación de los determinantes ambientales para la revisión y ajuste de los POT adoptados</t>
  </si>
  <si>
    <t>Porcentaje de municipios priorizados asesorados o asistidos en la incorporación de los determinantes ambientales para la revisión y ajuste de los POT adoptados, y hacer seguimiento a los asuntos concertados</t>
  </si>
  <si>
    <t>Porcentaje de solicitudes de trámite de concertación de asuntos ambientales atendidas</t>
  </si>
  <si>
    <t>Atender las solicitudes de trámite de concertación de asuntos ambientales en los proyectos de revisión a los POT, presentadas por los municipios de la jurisdicción</t>
  </si>
  <si>
    <t>COSTOS  AÑO 2016</t>
  </si>
  <si>
    <t>COSTOS   AÑO 2017</t>
  </si>
  <si>
    <t>COSTOS   AÑO 2018</t>
  </si>
  <si>
    <t>COSTOS   AÑO  2019</t>
  </si>
  <si>
    <t>PGN</t>
  </si>
  <si>
    <t>HIDROSOGAMOSO</t>
  </si>
  <si>
    <t>Profesionales especializados</t>
  </si>
  <si>
    <t>CONVENIOS</t>
  </si>
  <si>
    <t>SOBRETASA</t>
  </si>
  <si>
    <t>Se requiere sumar los 30 que habia para Fonse para 2016</t>
  </si>
  <si>
    <t>OTROS INGRESOS</t>
  </si>
  <si>
    <t>Porcentaje de formulación y/o ajuste a los POMCA´s priorizados</t>
  </si>
  <si>
    <t>Apoyo a la formulación y/o ajuste a los POMCAS priorizado</t>
  </si>
  <si>
    <t>Número de planes de Gestion Ambiental Regional formulados</t>
  </si>
  <si>
    <t>Versión 0</t>
  </si>
  <si>
    <t>21/09/217</t>
  </si>
  <si>
    <t>Cuencas Priorizadas</t>
  </si>
  <si>
    <t xml:space="preserve">Presupuesto asignado: </t>
  </si>
  <si>
    <t>Adición / reducción (1):</t>
  </si>
  <si>
    <t xml:space="preserve">Soporte técnico para apoyar  la formulación y/o ajuste de los POMCA´s de la jurisdicción </t>
  </si>
  <si>
    <t xml:space="preserve">Porcentaje de Pomca´s con apoyo técnico recibido </t>
  </si>
  <si>
    <t xml:space="preserve">Soporte técnico para apoyar  la formulación y/o ajuste de los POMCA´s </t>
  </si>
  <si>
    <t xml:space="preserve">Viaticos </t>
  </si>
  <si>
    <t>Gastos de Transporte</t>
  </si>
  <si>
    <t xml:space="preserve">Formulacion Plan Operativo, </t>
  </si>
  <si>
    <t>Unidad</t>
  </si>
  <si>
    <t>Paquete</t>
  </si>
  <si>
    <t>100% de acciones realizadas para apoyar la formulacion y/o ajuste de los Pomca´s priorizados</t>
  </si>
  <si>
    <t>AURA ELENA BECERRA</t>
  </si>
  <si>
    <t>DIEGO ALFREDO ROA NIÑO</t>
  </si>
  <si>
    <t>METAS AÑO 2020</t>
  </si>
  <si>
    <t>B. - PROGRAMACION PLAN DE NECESIDADES  AÑO 2020</t>
  </si>
  <si>
    <t>C. - PROGRAMACION BIENES Y SERVICIOS  ALMACÉN AÑO  (2020)</t>
  </si>
  <si>
    <t>COSTOS   AÑO  2020</t>
  </si>
  <si>
    <t>METAS AÑO  2020</t>
  </si>
  <si>
    <t>Diseño, diagramación e impresión material de divulgación en los procesos de adopción y/o aprobación de los POMCAS.</t>
  </si>
  <si>
    <t xml:space="preserve">Servicios de alimentación y logística para realizar talleres programados en el marco de los Consejos de Cuenca </t>
  </si>
  <si>
    <t>Global</t>
  </si>
  <si>
    <t>IVA</t>
  </si>
  <si>
    <t>VALOR UNITARIO Incluido IVA $ 
2020</t>
  </si>
  <si>
    <t>(No de acciones realizadas para apoyar la formulacion y/o ajuste de los POMCA´s priorizados/No. De acciones programadas)*100</t>
  </si>
  <si>
    <t xml:space="preserve">Responsable proceso Evaluación Misional </t>
  </si>
  <si>
    <t xml:space="preserve"> Porcentaje y sobretasa ambiental al impuesto predial</t>
  </si>
  <si>
    <t>ISAGEN-Central Hidroelectrica Sogamoso</t>
  </si>
  <si>
    <t>101010014</t>
  </si>
  <si>
    <t>BOLÍGRAFO MINA NEGRA</t>
  </si>
  <si>
    <t>101010097</t>
  </si>
  <si>
    <t>CARTULINA POR OCTAVOS DIFERENTES COLORES</t>
  </si>
  <si>
    <t>101010103</t>
  </si>
  <si>
    <t>CDS EN BLANCO REUTILIZABLES</t>
  </si>
  <si>
    <t>101010037</t>
  </si>
  <si>
    <t>FUNDA PARA CD</t>
  </si>
  <si>
    <t>101010017</t>
  </si>
  <si>
    <t>GANCHOS CLIPS</t>
  </si>
  <si>
    <t>101010061</t>
  </si>
  <si>
    <t>MARCADOR PARA CDS</t>
  </si>
  <si>
    <t>101010092</t>
  </si>
  <si>
    <t xml:space="preserve">PAPEL BOND PARA PLOTTER DESIGNJET   </t>
  </si>
  <si>
    <t>ROLLO</t>
  </si>
  <si>
    <t>101010039</t>
  </si>
  <si>
    <t>SOBRES DE MANILA TAMAÑO EXTRA OFICIO MEMBRETEADOS</t>
  </si>
  <si>
    <t>101010076</t>
  </si>
  <si>
    <t>CARPETA TAMAÑO OFICIO EN CARTÓN YUTE DE 900 GR COLOR NATURAL</t>
  </si>
  <si>
    <t>PAPEL TAMAÑO CARTA DE 75 GRAMOS</t>
  </si>
  <si>
    <t>101010089</t>
  </si>
  <si>
    <t>Resma</t>
  </si>
  <si>
    <t>CAJA PARA ARCHIVO SEMI ACTIVO REF X 200 LOGO A UNA TINTA</t>
  </si>
  <si>
    <t>101010060</t>
  </si>
  <si>
    <t>Caja</t>
  </si>
  <si>
    <t>TÓNER CF325 NEGRO M830 - 806</t>
  </si>
  <si>
    <t>Prestación de servicios profesionales como o, Ingeniero Geólogo y/o carreras afines para desarrollar actividades de apoyo al proceso de planificación ambiental en el marco del proyecto Formulación y/o Actualización de los Planes de Ordenación y Manejo de las Cuencas Hidrográficas, adelantados en jurisdicción de CORPOBOYACA, de conformidad con las especificaciones técnicas que obran en los estudios previos.</t>
  </si>
  <si>
    <t>Geólogo o Ingeniero geólogo o afín. Especialista en Geotecnia. Con experiencia laboral de 13 a 30 meses.</t>
  </si>
  <si>
    <t>Prestación de servicios profesionales como técnico o tecnólogo (a) Ambiental y/o Ingeniero Geólogo, geologo con conocimientos en sistemas de información Geográfica para desarrollar actividades de apoyo al Proceso Planificación Ambiental en el marco de la Formulación y/o Actualización de los Planes de Ordenación y Manejo de las Cuencas Hidrográficas, adelantados en jurisdicción de Corpoboyacá, de conformidad con las especificaciones técnicas que obran en los estudios previos</t>
  </si>
  <si>
    <t>Técnico o tecnólogo o cuatro años de educación superior cursada y aprobada en ingeniería Ambiental, Forestal, Sanitaria, Geológica, Catastral, Civil, agronómica. Con experiencia mínima de 12 meses en Sistemas de información geográfica</t>
  </si>
  <si>
    <t>Técnico o tecnólogo o dos años de educación superior cursada y aprobada, preferentemente del área ambiental.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</si>
</sst>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&quot;$&quot;\ #,##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"/>
    <numFmt numFmtId="200" formatCode="#,##0.00_ ;\-#,##0.00\ "/>
    <numFmt numFmtId="201" formatCode="0.0000"/>
    <numFmt numFmtId="202" formatCode="0.000"/>
    <numFmt numFmtId="203" formatCode="[$-240A]dddd\,\ d\ &quot;de&quot;\ mmmm\ &quot;de&quot;\ yyyy"/>
    <numFmt numFmtId="204" formatCode="[$-240A]h:mm:ss\ AM/PM"/>
    <numFmt numFmtId="205" formatCode="&quot;$&quot;\ 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10" fillId="2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3" applyNumberFormat="1" applyFont="1" applyAlignment="1">
      <alignment horizontal="center" vertical="center"/>
    </xf>
    <xf numFmtId="189" fontId="0" fillId="0" borderId="0" xfId="53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8" fontId="0" fillId="0" borderId="0" xfId="52" applyNumberFormat="1" applyAlignment="1">
      <alignment vertical="center"/>
    </xf>
    <xf numFmtId="188" fontId="0" fillId="0" borderId="0" xfId="52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1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1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4" applyNumberFormat="1" applyFont="1" applyFill="1" applyBorder="1" applyAlignment="1">
      <alignment horizontal="center" vertical="center" wrapText="1"/>
    </xf>
    <xf numFmtId="49" fontId="19" fillId="0" borderId="0" xfId="53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23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24" borderId="12" xfId="0" applyFont="1" applyFill="1" applyBorder="1" applyAlignment="1">
      <alignment vertical="center"/>
    </xf>
    <xf numFmtId="0" fontId="48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3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3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3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3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3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3" applyNumberFormat="1" applyFont="1" applyFill="1" applyBorder="1" applyAlignment="1">
      <alignment horizontal="center" vertical="center"/>
    </xf>
    <xf numFmtId="189" fontId="0" fillId="24" borderId="11" xfId="53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3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3" applyNumberFormat="1" applyFont="1" applyFill="1" applyBorder="1" applyAlignment="1">
      <alignment horizontal="center" vertical="center"/>
    </xf>
    <xf numFmtId="189" fontId="0" fillId="24" borderId="17" xfId="53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3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3" applyNumberFormat="1" applyFont="1" applyFill="1" applyAlignment="1">
      <alignment horizontal="center" vertical="center"/>
    </xf>
    <xf numFmtId="189" fontId="0" fillId="24" borderId="0" xfId="53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49" fontId="19" fillId="0" borderId="33" xfId="53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9" fontId="0" fillId="0" borderId="10" xfId="64" applyFont="1" applyBorder="1" applyAlignment="1">
      <alignment horizontal="center" vertical="center" wrapText="1"/>
    </xf>
    <xf numFmtId="9" fontId="0" fillId="0" borderId="10" xfId="64" applyFont="1" applyFill="1" applyBorder="1" applyAlignment="1">
      <alignment horizontal="center" vertical="center" wrapText="1"/>
    </xf>
    <xf numFmtId="9" fontId="27" fillId="4" borderId="10" xfId="64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192" fontId="49" fillId="0" borderId="10" xfId="55" applyNumberFormat="1" applyFont="1" applyFill="1" applyBorder="1" applyAlignment="1" applyProtection="1">
      <alignment horizontal="center" vertical="center"/>
      <protection/>
    </xf>
    <xf numFmtId="192" fontId="0" fillId="0" borderId="10" xfId="0" applyNumberFormat="1" applyFont="1" applyBorder="1" applyAlignment="1">
      <alignment horizontal="center" vertical="center"/>
    </xf>
    <xf numFmtId="192" fontId="31" fillId="24" borderId="10" xfId="55" applyNumberFormat="1" applyFont="1" applyFill="1" applyBorder="1" applyAlignment="1" applyProtection="1">
      <alignment horizontal="center" vertical="center" wrapText="1"/>
      <protection/>
    </xf>
    <xf numFmtId="9" fontId="50" fillId="0" borderId="10" xfId="64" applyFont="1" applyFill="1" applyBorder="1" applyAlignment="1" applyProtection="1">
      <alignment horizontal="center" vertical="center" wrapText="1"/>
      <protection locked="0"/>
    </xf>
    <xf numFmtId="9" fontId="31" fillId="24" borderId="10" xfId="64" applyFont="1" applyFill="1" applyBorder="1" applyAlignment="1" applyProtection="1">
      <alignment horizontal="center" vertical="center" wrapText="1"/>
      <protection locked="0"/>
    </xf>
    <xf numFmtId="9" fontId="5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192" fontId="49" fillId="24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64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51" fillId="24" borderId="10" xfId="64" applyFont="1" applyFill="1" applyBorder="1" applyAlignment="1" applyProtection="1">
      <alignment horizontal="center" vertical="center" wrapText="1"/>
      <protection locked="0"/>
    </xf>
    <xf numFmtId="9" fontId="51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32" fillId="24" borderId="10" xfId="64" applyNumberFormat="1" applyFont="1" applyFill="1" applyBorder="1" applyAlignment="1" applyProtection="1">
      <alignment horizontal="center" vertical="center" wrapText="1"/>
      <protection locked="0"/>
    </xf>
    <xf numFmtId="9" fontId="32" fillId="24" borderId="10" xfId="64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justify" vertical="center" wrapText="1"/>
    </xf>
    <xf numFmtId="9" fontId="0" fillId="25" borderId="10" xfId="64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92" fontId="31" fillId="25" borderId="10" xfId="55" applyNumberFormat="1" applyFont="1" applyFill="1" applyBorder="1" applyAlignment="1" applyProtection="1">
      <alignment horizontal="center" vertical="center"/>
      <protection/>
    </xf>
    <xf numFmtId="192" fontId="49" fillId="25" borderId="10" xfId="55" applyNumberFormat="1" applyFont="1" applyFill="1" applyBorder="1" applyAlignment="1" applyProtection="1">
      <alignment horizontal="center" vertical="center"/>
      <protection/>
    </xf>
    <xf numFmtId="9" fontId="5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25" borderId="10" xfId="0" applyFont="1" applyFill="1" applyBorder="1" applyAlignment="1" applyProtection="1">
      <alignment horizontal="center" vertical="center" wrapText="1"/>
      <protection locked="0"/>
    </xf>
    <xf numFmtId="192" fontId="50" fillId="25" borderId="10" xfId="55" applyNumberFormat="1" applyFont="1" applyFill="1" applyBorder="1" applyAlignment="1" applyProtection="1">
      <alignment horizontal="center" vertical="center" wrapText="1"/>
      <protection/>
    </xf>
    <xf numFmtId="192" fontId="31" fillId="25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/>
    </xf>
    <xf numFmtId="189" fontId="19" fillId="0" borderId="0" xfId="0" applyNumberFormat="1" applyFont="1" applyAlignment="1">
      <alignment vertical="center"/>
    </xf>
    <xf numFmtId="0" fontId="0" fillId="24" borderId="15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89" fontId="19" fillId="24" borderId="10" xfId="0" applyNumberFormat="1" applyFont="1" applyFill="1" applyBorder="1" applyAlignment="1">
      <alignment vertical="center"/>
    </xf>
    <xf numFmtId="0" fontId="0" fillId="0" borderId="10" xfId="0" applyFont="1" applyBorder="1" applyAlignment="1" applyProtection="1">
      <alignment horizontal="left" vertical="center" wrapText="1"/>
      <protection locked="0"/>
    </xf>
    <xf numFmtId="9" fontId="22" fillId="0" borderId="10" xfId="64" applyFont="1" applyFill="1" applyBorder="1" applyAlignment="1">
      <alignment horizontal="center" vertical="center" wrapText="1"/>
    </xf>
    <xf numFmtId="189" fontId="0" fillId="0" borderId="27" xfId="54" applyNumberFormat="1" applyFont="1" applyFill="1" applyBorder="1" applyAlignment="1">
      <alignment horizontal="center" vertical="center" wrapText="1"/>
    </xf>
    <xf numFmtId="189" fontId="0" fillId="0" borderId="27" xfId="54" applyNumberFormat="1" applyFont="1" applyFill="1" applyBorder="1" applyAlignment="1">
      <alignment horizontal="center" vertical="center" wrapText="1"/>
    </xf>
    <xf numFmtId="9" fontId="0" fillId="0" borderId="27" xfId="64" applyFont="1" applyFill="1" applyBorder="1" applyAlignment="1">
      <alignment horizontal="center" vertical="center" wrapText="1"/>
    </xf>
    <xf numFmtId="189" fontId="0" fillId="0" borderId="27" xfId="54" applyNumberFormat="1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6" borderId="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10" fontId="0" fillId="0" borderId="10" xfId="64" applyNumberFormat="1" applyFont="1" applyFill="1" applyBorder="1" applyAlignment="1">
      <alignment horizontal="center" vertical="center" wrapText="1"/>
    </xf>
    <xf numFmtId="10" fontId="51" fillId="24" borderId="10" xfId="64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justify" vertical="center"/>
    </xf>
    <xf numFmtId="0" fontId="0" fillId="25" borderId="0" xfId="0" applyFill="1" applyAlignment="1">
      <alignment vertical="center"/>
    </xf>
    <xf numFmtId="3" fontId="0" fillId="24" borderId="10" xfId="0" applyNumberFormat="1" applyFont="1" applyFill="1" applyBorder="1" applyAlignment="1">
      <alignment horizontal="right" vertical="center"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3" fontId="22" fillId="0" borderId="10" xfId="62" applyNumberFormat="1" applyFont="1" applyFill="1" applyBorder="1" applyAlignment="1">
      <alignment vertical="center"/>
      <protection/>
    </xf>
    <xf numFmtId="189" fontId="0" fillId="24" borderId="10" xfId="53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/>
    </xf>
    <xf numFmtId="0" fontId="22" fillId="0" borderId="10" xfId="61" applyFont="1" applyFill="1" applyBorder="1" applyAlignment="1">
      <alignment horizontal="center" vertical="center"/>
      <protection/>
    </xf>
    <xf numFmtId="199" fontId="0" fillId="0" borderId="10" xfId="61" applyNumberFormat="1" applyFont="1" applyFill="1" applyBorder="1" applyAlignment="1">
      <alignment horizontal="center" vertical="center" wrapText="1"/>
      <protection/>
    </xf>
    <xf numFmtId="199" fontId="22" fillId="0" borderId="10" xfId="61" applyNumberFormat="1" applyFont="1" applyFill="1" applyBorder="1" applyAlignment="1">
      <alignment horizontal="center" vertical="center" wrapText="1"/>
      <protection/>
    </xf>
    <xf numFmtId="200" fontId="27" fillId="0" borderId="10" xfId="51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horizontal="center" vertical="center" wrapText="1"/>
    </xf>
    <xf numFmtId="0" fontId="52" fillId="24" borderId="35" xfId="0" applyFont="1" applyFill="1" applyBorder="1" applyAlignment="1">
      <alignment horizontal="justify" vertical="center" wrapText="1"/>
    </xf>
    <xf numFmtId="4" fontId="53" fillId="24" borderId="35" xfId="0" applyNumberFormat="1" applyFont="1" applyFill="1" applyBorder="1" applyAlignment="1">
      <alignment vertical="center"/>
    </xf>
    <xf numFmtId="0" fontId="19" fillId="27" borderId="14" xfId="0" applyFont="1" applyFill="1" applyBorder="1" applyAlignment="1">
      <alignment vertical="center"/>
    </xf>
    <xf numFmtId="0" fontId="19" fillId="27" borderId="10" xfId="0" applyFont="1" applyFill="1" applyBorder="1" applyAlignment="1">
      <alignment horizontal="left" vertical="center"/>
    </xf>
    <xf numFmtId="1" fontId="0" fillId="24" borderId="10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0" fontId="0" fillId="25" borderId="10" xfId="55" applyFont="1" applyFill="1" applyBorder="1" applyAlignment="1">
      <alignment horizontal="justify" vertical="center" wrapText="1"/>
    </xf>
    <xf numFmtId="170" fontId="0" fillId="0" borderId="10" xfId="55" applyFont="1" applyFill="1" applyBorder="1" applyAlignment="1">
      <alignment horizontal="justify" vertical="center" wrapText="1"/>
    </xf>
    <xf numFmtId="9" fontId="0" fillId="0" borderId="10" xfId="64" applyFont="1" applyFill="1" applyBorder="1" applyAlignment="1">
      <alignment horizontal="justify" vertical="center" wrapText="1"/>
    </xf>
    <xf numFmtId="170" fontId="27" fillId="4" borderId="10" xfId="55" applyFont="1" applyFill="1" applyBorder="1" applyAlignment="1">
      <alignment vertical="center"/>
    </xf>
    <xf numFmtId="0" fontId="0" fillId="27" borderId="10" xfId="0" applyFont="1" applyFill="1" applyBorder="1" applyAlignment="1">
      <alignment horizontal="justify" vertical="center" wrapText="1"/>
    </xf>
    <xf numFmtId="9" fontId="0" fillId="27" borderId="10" xfId="64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justify" vertical="top" wrapText="1"/>
    </xf>
    <xf numFmtId="193" fontId="0" fillId="24" borderId="10" xfId="56" applyNumberFormat="1" applyFont="1" applyFill="1" applyBorder="1" applyAlignment="1">
      <alignment horizontal="right" vertical="top" wrapText="1"/>
    </xf>
    <xf numFmtId="1" fontId="0" fillId="24" borderId="10" xfId="0" applyNumberFormat="1" applyFont="1" applyFill="1" applyBorder="1" applyAlignment="1">
      <alignment horizontal="justify" vertical="top" wrapText="1"/>
    </xf>
    <xf numFmtId="1" fontId="0" fillId="24" borderId="10" xfId="0" applyNumberFormat="1" applyFont="1" applyFill="1" applyBorder="1" applyAlignment="1" quotePrefix="1">
      <alignment horizontal="justify" vertical="top" wrapText="1"/>
    </xf>
    <xf numFmtId="193" fontId="0" fillId="24" borderId="10" xfId="56" applyNumberFormat="1" applyFont="1" applyFill="1" applyBorder="1" applyAlignment="1">
      <alignment horizontal="right" vertical="center" wrapText="1"/>
    </xf>
    <xf numFmtId="4" fontId="0" fillId="0" borderId="27" xfId="61" applyNumberFormat="1" applyFill="1" applyBorder="1" applyAlignment="1">
      <alignment vertical="center" wrapText="1"/>
      <protection/>
    </xf>
    <xf numFmtId="4" fontId="0" fillId="0" borderId="10" xfId="61" applyNumberFormat="1" applyFill="1" applyBorder="1" applyAlignment="1">
      <alignment vertical="center" wrapText="1"/>
      <protection/>
    </xf>
    <xf numFmtId="0" fontId="22" fillId="0" borderId="1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189" fontId="20" fillId="0" borderId="36" xfId="0" applyNumberFormat="1" applyFont="1" applyBorder="1" applyAlignment="1">
      <alignment horizontal="center" vertical="center"/>
    </xf>
    <xf numFmtId="189" fontId="20" fillId="0" borderId="20" xfId="0" applyNumberFormat="1" applyFont="1" applyBorder="1" applyAlignment="1">
      <alignment horizontal="center" vertical="center"/>
    </xf>
    <xf numFmtId="189" fontId="20" fillId="0" borderId="37" xfId="0" applyNumberFormat="1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0" fillId="0" borderId="36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37" xfId="0" applyFont="1" applyBorder="1" applyAlignment="1">
      <alignment horizontal="right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3" fontId="0" fillId="24" borderId="38" xfId="0" applyNumberFormat="1" applyFont="1" applyFill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/>
    </xf>
    <xf numFmtId="3" fontId="0" fillId="24" borderId="29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14" fontId="23" fillId="0" borderId="36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14" fontId="23" fillId="0" borderId="20" xfId="0" applyNumberFormat="1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16" borderId="36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7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6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27" fillId="24" borderId="42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44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189" fontId="20" fillId="24" borderId="27" xfId="53" applyNumberFormat="1" applyFont="1" applyFill="1" applyBorder="1" applyAlignment="1">
      <alignment horizontal="center" vertical="center" wrapText="1"/>
    </xf>
    <xf numFmtId="189" fontId="20" fillId="24" borderId="34" xfId="53" applyNumberFormat="1" applyFont="1" applyFill="1" applyBorder="1" applyAlignment="1">
      <alignment horizontal="center" vertical="center" wrapText="1"/>
    </xf>
    <xf numFmtId="0" fontId="27" fillId="24" borderId="45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52" fillId="0" borderId="46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53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0" fillId="24" borderId="34" xfId="0" applyFont="1" applyFill="1" applyBorder="1" applyAlignment="1">
      <alignment horizontal="center" vertical="center"/>
    </xf>
    <xf numFmtId="0" fontId="21" fillId="24" borderId="5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9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189" fontId="20" fillId="24" borderId="10" xfId="53" applyNumberFormat="1" applyFont="1" applyFill="1" applyBorder="1" applyAlignment="1">
      <alignment horizontal="center" vertical="center" wrapText="1"/>
    </xf>
    <xf numFmtId="0" fontId="54" fillId="24" borderId="61" xfId="0" applyFont="1" applyFill="1" applyBorder="1" applyAlignment="1">
      <alignment horizontal="left" vertical="center"/>
    </xf>
    <xf numFmtId="0" fontId="54" fillId="24" borderId="52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44" xfId="0" applyNumberFormat="1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left" vertical="center"/>
    </xf>
    <xf numFmtId="0" fontId="20" fillId="24" borderId="52" xfId="0" applyFont="1" applyFill="1" applyBorder="1" applyAlignment="1">
      <alignment horizontal="left" vertical="center"/>
    </xf>
    <xf numFmtId="0" fontId="23" fillId="24" borderId="62" xfId="0" applyFont="1" applyFill="1" applyBorder="1" applyAlignment="1">
      <alignment horizontal="center" vertical="center"/>
    </xf>
    <xf numFmtId="0" fontId="23" fillId="24" borderId="63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center" vertical="center"/>
    </xf>
    <xf numFmtId="189" fontId="20" fillId="24" borderId="27" xfId="53" applyNumberFormat="1" applyFont="1" applyFill="1" applyBorder="1" applyAlignment="1">
      <alignment horizontal="center" vertical="center"/>
    </xf>
    <xf numFmtId="189" fontId="20" fillId="24" borderId="34" xfId="53" applyNumberFormat="1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1" fillId="24" borderId="50" xfId="53" applyNumberFormat="1" applyFont="1" applyFill="1" applyBorder="1" applyAlignment="1">
      <alignment horizontal="center" vertical="center" wrapText="1"/>
    </xf>
    <xf numFmtId="189" fontId="21" fillId="24" borderId="34" xfId="53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189" fontId="21" fillId="24" borderId="10" xfId="53" applyNumberFormat="1" applyFont="1" applyFill="1" applyBorder="1" applyAlignment="1">
      <alignment horizontal="center" vertical="center" wrapText="1"/>
    </xf>
    <xf numFmtId="0" fontId="22" fillId="0" borderId="36" xfId="61" applyFont="1" applyFill="1" applyBorder="1" applyAlignment="1">
      <alignment horizontal="left" vertical="center" wrapText="1"/>
      <protection/>
    </xf>
    <xf numFmtId="0" fontId="22" fillId="0" borderId="37" xfId="61" applyFont="1" applyFill="1" applyBorder="1" applyAlignment="1">
      <alignment horizontal="left" vertical="center" wrapText="1"/>
      <protection/>
    </xf>
    <xf numFmtId="3" fontId="22" fillId="0" borderId="36" xfId="61" applyNumberFormat="1" applyFont="1" applyFill="1" applyBorder="1" applyAlignment="1">
      <alignment horizontal="left" vertical="center" wrapText="1"/>
      <protection/>
    </xf>
    <xf numFmtId="3" fontId="22" fillId="0" borderId="37" xfId="61" applyNumberFormat="1" applyFont="1" applyFill="1" applyBorder="1" applyAlignment="1">
      <alignment horizontal="left" vertical="center" wrapText="1"/>
      <protection/>
    </xf>
    <xf numFmtId="0" fontId="22" fillId="0" borderId="10" xfId="61" applyFont="1" applyFill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7" fillId="0" borderId="36" xfId="61" applyFont="1" applyFill="1" applyBorder="1" applyAlignment="1">
      <alignment horizontal="right" vertical="center"/>
      <protection/>
    </xf>
    <xf numFmtId="0" fontId="27" fillId="0" borderId="20" xfId="61" applyFont="1" applyFill="1" applyBorder="1" applyAlignment="1">
      <alignment horizontal="right" vertical="center"/>
      <protection/>
    </xf>
    <xf numFmtId="0" fontId="27" fillId="0" borderId="37" xfId="61" applyFont="1" applyFill="1" applyBorder="1" applyAlignment="1">
      <alignment horizontal="right" vertical="center"/>
      <protection/>
    </xf>
    <xf numFmtId="0" fontId="22" fillId="0" borderId="36" xfId="61" applyFont="1" applyFill="1" applyBorder="1" applyAlignment="1">
      <alignment vertical="center" wrapText="1"/>
      <protection/>
    </xf>
    <xf numFmtId="0" fontId="22" fillId="0" borderId="37" xfId="61" applyFont="1" applyFill="1" applyBorder="1" applyAlignment="1">
      <alignment vertical="center" wrapText="1"/>
      <protection/>
    </xf>
    <xf numFmtId="0" fontId="0" fillId="0" borderId="36" xfId="0" applyFont="1" applyFill="1" applyBorder="1" applyAlignment="1">
      <alignment horizontal="left" vertical="top"/>
    </xf>
    <xf numFmtId="0" fontId="0" fillId="0" borderId="37" xfId="0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 wrapText="1"/>
    </xf>
    <xf numFmtId="0" fontId="0" fillId="0" borderId="37" xfId="0" applyFont="1" applyFill="1" applyBorder="1" applyAlignment="1">
      <alignment horizontal="left" vertical="top" wrapText="1"/>
    </xf>
    <xf numFmtId="0" fontId="22" fillId="0" borderId="36" xfId="61" applyFont="1" applyFill="1" applyBorder="1" applyAlignment="1">
      <alignment horizontal="justify" vertical="center" wrapText="1"/>
      <protection/>
    </xf>
    <xf numFmtId="0" fontId="22" fillId="0" borderId="37" xfId="61" applyFont="1" applyFill="1" applyBorder="1" applyAlignment="1">
      <alignment horizontal="justify" vertical="center" wrapText="1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27" borderId="36" xfId="0" applyFont="1" applyFill="1" applyBorder="1" applyAlignment="1">
      <alignment horizontal="justify" vertical="center" wrapText="1"/>
    </xf>
    <xf numFmtId="0" fontId="0" fillId="27" borderId="20" xfId="0" applyFont="1" applyFill="1" applyBorder="1" applyAlignment="1">
      <alignment horizontal="justify" vertical="center" wrapText="1"/>
    </xf>
    <xf numFmtId="0" fontId="0" fillId="27" borderId="37" xfId="0" applyFont="1" applyFill="1" applyBorder="1" applyAlignment="1">
      <alignment horizontal="justify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9" fontId="20" fillId="25" borderId="10" xfId="64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37" xfId="0" applyFont="1" applyFill="1" applyBorder="1" applyAlignment="1">
      <alignment horizontal="center" vertical="center" wrapText="1"/>
    </xf>
    <xf numFmtId="1" fontId="0" fillId="0" borderId="36" xfId="64" applyNumberFormat="1" applyFont="1" applyFill="1" applyBorder="1" applyAlignment="1">
      <alignment horizontal="center" vertical="center" wrapText="1"/>
    </xf>
    <xf numFmtId="1" fontId="0" fillId="0" borderId="37" xfId="64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9" fontId="20" fillId="0" borderId="10" xfId="64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92" fontId="0" fillId="0" borderId="27" xfId="0" applyNumberFormat="1" applyFont="1" applyBorder="1" applyAlignment="1">
      <alignment horizontal="center" vertical="center"/>
    </xf>
    <xf numFmtId="192" fontId="0" fillId="0" borderId="64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0" fontId="20" fillId="0" borderId="10" xfId="64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/>
    </xf>
    <xf numFmtId="0" fontId="0" fillId="27" borderId="36" xfId="0" applyFont="1" applyFill="1" applyBorder="1" applyAlignment="1">
      <alignment horizontal="left" vertical="center" wrapText="1"/>
    </xf>
    <xf numFmtId="0" fontId="0" fillId="27" borderId="20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192" fontId="27" fillId="4" borderId="36" xfId="64" applyNumberFormat="1" applyFont="1" applyFill="1" applyBorder="1" applyAlignment="1">
      <alignment horizontal="center" vertical="center"/>
    </xf>
    <xf numFmtId="9" fontId="27" fillId="4" borderId="37" xfId="64" applyFont="1" applyFill="1" applyBorder="1" applyAlignment="1">
      <alignment horizontal="center" vertical="center"/>
    </xf>
    <xf numFmtId="9" fontId="20" fillId="0" borderId="36" xfId="64" applyFont="1" applyBorder="1" applyAlignment="1">
      <alignment horizontal="center" vertical="center" wrapText="1"/>
    </xf>
    <xf numFmtId="9" fontId="20" fillId="0" borderId="37" xfId="64" applyFont="1" applyBorder="1" applyAlignment="1">
      <alignment horizontal="center" vertical="center" wrapText="1"/>
    </xf>
    <xf numFmtId="170" fontId="0" fillId="0" borderId="27" xfId="55" applyFont="1" applyFill="1" applyBorder="1" applyAlignment="1">
      <alignment horizontal="center" vertical="center" wrapText="1"/>
    </xf>
    <xf numFmtId="170" fontId="0" fillId="0" borderId="34" xfId="55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37" xfId="0" applyFont="1" applyFill="1" applyBorder="1" applyAlignment="1">
      <alignment horizontal="center" vertic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3-SISTEMA DESARROLLO ADMINISTRATIVO-POA 2008-1" xfId="51"/>
    <cellStyle name="Millares_Copia de MATRICES OPERATIVAS PROYECTOS PAT 07-09-AJUSTADAS-2008" xfId="52"/>
    <cellStyle name="Millares_FORMATO POA" xfId="53"/>
    <cellStyle name="Millares_Libro2" xfId="54"/>
    <cellStyle name="Currency" xfId="55"/>
    <cellStyle name="Currency [0]" xfId="56"/>
    <cellStyle name="Moneda 2 2" xfId="57"/>
    <cellStyle name="Neutral" xfId="58"/>
    <cellStyle name="Normal 11" xfId="59"/>
    <cellStyle name="Normal 2 3" xfId="60"/>
    <cellStyle name="Normal 3" xfId="61"/>
    <cellStyle name="Normal 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Downloads\Copia%20de%20FEV-16%20Formulacion%20Pomca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0</v>
          </cell>
          <cell r="O4" t="str">
            <v>21/09/217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69" zoomScaleNormal="69" zoomScalePageLayoutView="0" workbookViewId="0" topLeftCell="K5">
      <selection activeCell="M19" sqref="M19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5" width="11.28125" style="1" customWidth="1"/>
    <col min="6" max="6" width="30.28125" style="1" customWidth="1"/>
    <col min="7" max="7" width="25.28125" style="3" customWidth="1"/>
    <col min="8" max="8" width="36.8515625" style="1" customWidth="1"/>
    <col min="9" max="10" width="19.8515625" style="1" customWidth="1"/>
    <col min="11" max="11" width="40.28125" style="1" bestFit="1" customWidth="1"/>
    <col min="12" max="12" width="18.140625" style="1" customWidth="1"/>
    <col min="13" max="16" width="19.421875" style="1" customWidth="1"/>
    <col min="17" max="17" width="19.421875" style="1" hidden="1" customWidth="1"/>
    <col min="18" max="18" width="15.00390625" style="1" customWidth="1"/>
    <col min="19" max="19" width="11.421875" style="1" hidden="1" customWidth="1"/>
    <col min="20" max="16384" width="11.421875" style="1" customWidth="1"/>
  </cols>
  <sheetData>
    <row r="1" spans="1:18" ht="31.5" customHeight="1">
      <c r="A1" s="252"/>
      <c r="B1" s="252"/>
      <c r="C1" s="253" t="s">
        <v>49</v>
      </c>
      <c r="D1" s="254"/>
      <c r="E1" s="254"/>
      <c r="F1" s="254"/>
      <c r="G1" s="254"/>
      <c r="H1" s="254"/>
      <c r="I1" s="254"/>
      <c r="J1" s="255"/>
      <c r="K1" s="244" t="s">
        <v>93</v>
      </c>
      <c r="L1" s="244"/>
      <c r="M1" s="244"/>
      <c r="N1" s="244"/>
      <c r="O1" s="244"/>
      <c r="P1" s="244"/>
      <c r="Q1" s="94"/>
      <c r="R1" s="94"/>
    </row>
    <row r="2" spans="1:18" ht="19.5" customHeight="1">
      <c r="A2" s="252"/>
      <c r="B2" s="252"/>
      <c r="C2" s="256"/>
      <c r="D2" s="257"/>
      <c r="E2" s="257"/>
      <c r="F2" s="257"/>
      <c r="G2" s="257"/>
      <c r="H2" s="257"/>
      <c r="I2" s="257"/>
      <c r="J2" s="258"/>
      <c r="K2" s="242" t="s">
        <v>52</v>
      </c>
      <c r="L2" s="242"/>
      <c r="M2" s="242"/>
      <c r="N2" s="242"/>
      <c r="O2" s="242"/>
      <c r="P2" s="242"/>
      <c r="Q2" s="32"/>
      <c r="R2" s="32"/>
    </row>
    <row r="3" spans="1:18" ht="19.5" customHeight="1">
      <c r="A3" s="252"/>
      <c r="B3" s="252"/>
      <c r="C3" s="253" t="s">
        <v>50</v>
      </c>
      <c r="D3" s="254"/>
      <c r="E3" s="254"/>
      <c r="F3" s="254"/>
      <c r="G3" s="254"/>
      <c r="H3" s="254"/>
      <c r="I3" s="254"/>
      <c r="J3" s="255"/>
      <c r="K3" s="242" t="s">
        <v>53</v>
      </c>
      <c r="L3" s="242"/>
      <c r="M3" s="242"/>
      <c r="N3" s="242" t="s">
        <v>66</v>
      </c>
      <c r="O3" s="242"/>
      <c r="P3" s="242"/>
      <c r="Q3" s="32"/>
      <c r="R3" s="32"/>
    </row>
    <row r="4" spans="1:18" ht="24.75" customHeight="1">
      <c r="A4" s="252"/>
      <c r="B4" s="252"/>
      <c r="C4" s="256"/>
      <c r="D4" s="257"/>
      <c r="E4" s="257"/>
      <c r="F4" s="257"/>
      <c r="G4" s="257"/>
      <c r="H4" s="257"/>
      <c r="I4" s="257"/>
      <c r="J4" s="258"/>
      <c r="K4" s="225" t="s">
        <v>161</v>
      </c>
      <c r="L4" s="240"/>
      <c r="M4" s="226"/>
      <c r="N4" s="239" t="s">
        <v>162</v>
      </c>
      <c r="O4" s="245"/>
      <c r="P4" s="246"/>
      <c r="Q4" s="95"/>
      <c r="R4" s="95"/>
    </row>
    <row r="5" spans="1:18" ht="31.5" customHeight="1">
      <c r="A5" s="247" t="s">
        <v>99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96"/>
      <c r="R5" s="96"/>
    </row>
    <row r="6" spans="1:19" ht="30.75" customHeight="1">
      <c r="A6" s="248" t="s">
        <v>3</v>
      </c>
      <c r="B6" s="249"/>
      <c r="C6" s="250"/>
      <c r="D6" s="236" t="s">
        <v>111</v>
      </c>
      <c r="E6" s="237"/>
      <c r="F6" s="237"/>
      <c r="G6" s="238"/>
      <c r="H6" s="155" t="s">
        <v>0</v>
      </c>
      <c r="I6" s="155" t="s">
        <v>1</v>
      </c>
      <c r="J6" s="31"/>
      <c r="K6" s="31"/>
      <c r="L6" s="31"/>
      <c r="M6" s="31"/>
      <c r="N6" s="91"/>
      <c r="O6" s="91"/>
      <c r="P6" s="104"/>
      <c r="Q6" s="91"/>
      <c r="R6" s="91"/>
      <c r="S6" s="4"/>
    </row>
    <row r="7" spans="1:19" ht="34.5" customHeight="1">
      <c r="A7" s="248" t="s">
        <v>60</v>
      </c>
      <c r="B7" s="249"/>
      <c r="C7" s="250"/>
      <c r="D7" s="236" t="s">
        <v>112</v>
      </c>
      <c r="E7" s="237"/>
      <c r="F7" s="237"/>
      <c r="G7" s="238"/>
      <c r="H7" s="30" t="s">
        <v>164</v>
      </c>
      <c r="I7" s="176">
        <v>95000000</v>
      </c>
      <c r="J7" s="31"/>
      <c r="K7" s="31"/>
      <c r="L7" s="31"/>
      <c r="M7" s="31"/>
      <c r="N7" s="29"/>
      <c r="O7" s="29"/>
      <c r="P7" s="105"/>
      <c r="Q7" s="29"/>
      <c r="R7" s="29"/>
      <c r="S7" s="149" t="s">
        <v>151</v>
      </c>
    </row>
    <row r="8" spans="1:19" ht="34.5" customHeight="1">
      <c r="A8" s="248" t="s">
        <v>105</v>
      </c>
      <c r="B8" s="249"/>
      <c r="C8" s="250"/>
      <c r="D8" s="236" t="s">
        <v>113</v>
      </c>
      <c r="E8" s="237"/>
      <c r="F8" s="237"/>
      <c r="G8" s="238"/>
      <c r="H8" s="24" t="s">
        <v>165</v>
      </c>
      <c r="I8" s="156"/>
      <c r="J8" s="31"/>
      <c r="K8" s="31"/>
      <c r="L8" s="31"/>
      <c r="M8" s="31"/>
      <c r="N8" s="29"/>
      <c r="O8" s="29"/>
      <c r="P8" s="105"/>
      <c r="Q8" s="29"/>
      <c r="R8" s="29"/>
      <c r="S8" s="149" t="s">
        <v>189</v>
      </c>
    </row>
    <row r="9" spans="1:19" ht="33" customHeight="1">
      <c r="A9" s="248" t="s">
        <v>2</v>
      </c>
      <c r="B9" s="249"/>
      <c r="C9" s="250"/>
      <c r="D9" s="236" t="s">
        <v>115</v>
      </c>
      <c r="E9" s="237"/>
      <c r="F9" s="237"/>
      <c r="G9" s="238"/>
      <c r="H9" s="24" t="s">
        <v>91</v>
      </c>
      <c r="I9" s="156">
        <v>0</v>
      </c>
      <c r="J9" s="174"/>
      <c r="K9" s="31"/>
      <c r="L9" s="31"/>
      <c r="M9" s="31"/>
      <c r="N9" s="29"/>
      <c r="O9" s="29"/>
      <c r="P9" s="105"/>
      <c r="Q9" s="29"/>
      <c r="R9" s="29"/>
      <c r="S9" s="149" t="s">
        <v>154</v>
      </c>
    </row>
    <row r="10" spans="1:19" ht="39.75" customHeight="1">
      <c r="A10" s="248" t="s">
        <v>61</v>
      </c>
      <c r="B10" s="249"/>
      <c r="C10" s="250"/>
      <c r="D10" s="259">
        <v>32050900010101</v>
      </c>
      <c r="E10" s="259"/>
      <c r="F10" s="259"/>
      <c r="G10" s="259"/>
      <c r="H10" s="24" t="s">
        <v>92</v>
      </c>
      <c r="I10" s="156" t="s">
        <v>4</v>
      </c>
      <c r="J10" s="31"/>
      <c r="K10" s="31"/>
      <c r="L10" s="31"/>
      <c r="M10" s="31"/>
      <c r="N10" s="29"/>
      <c r="O10" s="29"/>
      <c r="P10" s="105"/>
      <c r="Q10" s="29"/>
      <c r="R10" s="29"/>
      <c r="S10" s="149" t="s">
        <v>157</v>
      </c>
    </row>
    <row r="11" spans="1:19" ht="22.5" customHeight="1">
      <c r="A11" s="106"/>
      <c r="B11" s="106"/>
      <c r="C11" s="106"/>
      <c r="D11" s="107"/>
      <c r="E11" s="107"/>
      <c r="F11" s="107"/>
      <c r="G11" s="107"/>
      <c r="H11" s="157" t="s">
        <v>9</v>
      </c>
      <c r="I11" s="158">
        <f>SUM(I7:I10)</f>
        <v>95000000</v>
      </c>
      <c r="J11" s="233"/>
      <c r="K11" s="234"/>
      <c r="L11" s="234"/>
      <c r="M11" s="234"/>
      <c r="N11" s="234"/>
      <c r="O11" s="234"/>
      <c r="P11" s="235"/>
      <c r="Q11" s="29"/>
      <c r="R11" s="29"/>
      <c r="S11" s="149" t="s">
        <v>152</v>
      </c>
    </row>
    <row r="12" spans="1:19" ht="35.25" customHeight="1">
      <c r="A12" s="260" t="s">
        <v>5</v>
      </c>
      <c r="B12" s="251" t="s">
        <v>106</v>
      </c>
      <c r="C12" s="251"/>
      <c r="D12" s="251"/>
      <c r="E12" s="214" t="s">
        <v>5</v>
      </c>
      <c r="F12" s="261" t="s">
        <v>107</v>
      </c>
      <c r="G12" s="232" t="s">
        <v>6</v>
      </c>
      <c r="H12" s="214" t="s">
        <v>177</v>
      </c>
      <c r="I12" s="214"/>
      <c r="J12" s="232" t="s">
        <v>7</v>
      </c>
      <c r="K12" s="232"/>
      <c r="L12" s="231" t="s">
        <v>94</v>
      </c>
      <c r="M12" s="231"/>
      <c r="N12" s="231"/>
      <c r="O12" s="231"/>
      <c r="P12" s="231"/>
      <c r="Q12" s="100"/>
      <c r="R12" s="97"/>
      <c r="S12" s="149" t="s">
        <v>155</v>
      </c>
    </row>
    <row r="13" spans="1:19" ht="39.75" customHeight="1">
      <c r="A13" s="260"/>
      <c r="B13" s="251"/>
      <c r="C13" s="251"/>
      <c r="D13" s="251"/>
      <c r="E13" s="214"/>
      <c r="F13" s="262"/>
      <c r="G13" s="232"/>
      <c r="H13" s="93" t="s">
        <v>8</v>
      </c>
      <c r="I13" s="102" t="s">
        <v>62</v>
      </c>
      <c r="J13" s="93" t="s">
        <v>8</v>
      </c>
      <c r="K13" s="102" t="s">
        <v>62</v>
      </c>
      <c r="L13" s="101" t="s">
        <v>189</v>
      </c>
      <c r="M13" s="101" t="s">
        <v>190</v>
      </c>
      <c r="N13" s="101"/>
      <c r="O13" s="101"/>
      <c r="P13" s="101"/>
      <c r="Q13" s="92"/>
      <c r="R13" s="92"/>
      <c r="S13" s="149" t="s">
        <v>190</v>
      </c>
    </row>
    <row r="14" spans="1:19" s="4" customFormat="1" ht="105" customHeight="1">
      <c r="A14" s="187">
        <v>1</v>
      </c>
      <c r="B14" s="227" t="s">
        <v>166</v>
      </c>
      <c r="C14" s="227"/>
      <c r="D14" s="228"/>
      <c r="E14" s="103">
        <v>1</v>
      </c>
      <c r="F14" s="161" t="s">
        <v>168</v>
      </c>
      <c r="G14" s="166" t="s">
        <v>163</v>
      </c>
      <c r="H14" s="162" t="s">
        <v>174</v>
      </c>
      <c r="I14" s="165">
        <v>1</v>
      </c>
      <c r="J14" s="167" t="s">
        <v>187</v>
      </c>
      <c r="K14" s="167" t="s">
        <v>167</v>
      </c>
      <c r="L14" s="163">
        <v>22272600</v>
      </c>
      <c r="M14" s="163">
        <v>72727400</v>
      </c>
      <c r="N14" s="163"/>
      <c r="O14" s="163"/>
      <c r="P14" s="164"/>
      <c r="Q14" s="169" t="s">
        <v>156</v>
      </c>
      <c r="R14" s="98"/>
      <c r="S14" s="150"/>
    </row>
    <row r="15" spans="1:19" s="4" customFormat="1" ht="23.25" customHeight="1">
      <c r="A15" s="222" t="s">
        <v>108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4"/>
      <c r="L15" s="159">
        <f>L14</f>
        <v>22272600</v>
      </c>
      <c r="M15" s="159">
        <f>M14</f>
        <v>72727400</v>
      </c>
      <c r="N15" s="159">
        <f>N14</f>
        <v>0</v>
      </c>
      <c r="O15" s="159">
        <f>O14</f>
        <v>0</v>
      </c>
      <c r="P15" s="159">
        <f>P14</f>
        <v>0</v>
      </c>
      <c r="Q15" s="1"/>
      <c r="R15" s="1"/>
      <c r="S15" s="148"/>
    </row>
    <row r="16" spans="1:19" s="4" customFormat="1" ht="23.25" customHeight="1">
      <c r="A16" s="222" t="s">
        <v>90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  <c r="L16" s="209">
        <f>L15+M15+N15+P15+O15</f>
        <v>95000000</v>
      </c>
      <c r="M16" s="210"/>
      <c r="N16" s="210"/>
      <c r="O16" s="210"/>
      <c r="P16" s="211"/>
      <c r="Q16" s="1"/>
      <c r="R16" s="1"/>
      <c r="S16" s="148"/>
    </row>
    <row r="17" spans="1:19" s="4" customFormat="1" ht="23.25" customHeight="1">
      <c r="A17" s="215" t="s">
        <v>86</v>
      </c>
      <c r="B17" s="217"/>
      <c r="C17" s="215" t="s">
        <v>64</v>
      </c>
      <c r="D17" s="216"/>
      <c r="E17" s="216"/>
      <c r="F17" s="216"/>
      <c r="G17" s="216"/>
      <c r="H17" s="217"/>
      <c r="I17" s="112" t="s">
        <v>13</v>
      </c>
      <c r="J17" s="110"/>
      <c r="L17" s="28"/>
      <c r="M17" s="1"/>
      <c r="N17" s="1"/>
      <c r="O17" s="1"/>
      <c r="P17" s="1"/>
      <c r="Q17" s="1"/>
      <c r="R17" s="1"/>
      <c r="S17" s="148"/>
    </row>
    <row r="18" spans="1:19" s="4" customFormat="1" ht="30.75" customHeight="1">
      <c r="A18" s="214">
        <v>0</v>
      </c>
      <c r="B18" s="214"/>
      <c r="C18" s="219" t="s">
        <v>171</v>
      </c>
      <c r="D18" s="219"/>
      <c r="E18" s="219"/>
      <c r="F18" s="219"/>
      <c r="G18" s="219"/>
      <c r="H18" s="219"/>
      <c r="I18" s="152">
        <v>43799</v>
      </c>
      <c r="J18" s="111"/>
      <c r="K18" s="27"/>
      <c r="L18" s="28"/>
      <c r="M18" s="1"/>
      <c r="N18" s="1"/>
      <c r="O18" s="1"/>
      <c r="P18" s="1"/>
      <c r="Q18" s="1"/>
      <c r="R18" s="1"/>
      <c r="S18" s="148"/>
    </row>
    <row r="19" spans="1:19" s="4" customFormat="1" ht="38.25" customHeight="1">
      <c r="A19" s="214"/>
      <c r="B19" s="214"/>
      <c r="C19" s="219"/>
      <c r="D19" s="219"/>
      <c r="E19" s="219"/>
      <c r="F19" s="219"/>
      <c r="G19" s="219"/>
      <c r="H19" s="219"/>
      <c r="I19" s="152"/>
      <c r="J19" s="111"/>
      <c r="K19" s="27"/>
      <c r="L19" s="28"/>
      <c r="M19" s="1"/>
      <c r="N19" s="1"/>
      <c r="O19" s="1"/>
      <c r="P19" s="1"/>
      <c r="Q19" s="1"/>
      <c r="R19" s="1"/>
      <c r="S19" s="148"/>
    </row>
    <row r="20" spans="1:18" s="4" customFormat="1" ht="21.75" customHeight="1">
      <c r="A20" s="1"/>
      <c r="B20" s="25"/>
      <c r="C20" s="229" t="s">
        <v>10</v>
      </c>
      <c r="D20" s="230"/>
      <c r="E20" s="230"/>
      <c r="F20" s="230"/>
      <c r="G20" s="243" t="s">
        <v>87</v>
      </c>
      <c r="H20" s="243"/>
      <c r="I20" s="243"/>
      <c r="J20" s="108"/>
      <c r="K20" s="108"/>
      <c r="L20" s="108"/>
      <c r="M20" s="108"/>
      <c r="N20" s="99"/>
      <c r="O20" s="99"/>
      <c r="P20" s="99"/>
      <c r="Q20" s="99"/>
      <c r="R20" s="99"/>
    </row>
    <row r="21" spans="1:19" ht="29.25" customHeight="1">
      <c r="A21" s="220" t="s">
        <v>11</v>
      </c>
      <c r="B21" s="221"/>
      <c r="C21" s="212" t="s">
        <v>175</v>
      </c>
      <c r="D21" s="213"/>
      <c r="E21" s="213"/>
      <c r="F21" s="213"/>
      <c r="G21" s="218" t="s">
        <v>176</v>
      </c>
      <c r="H21" s="218"/>
      <c r="I21" s="218"/>
      <c r="J21" s="109"/>
      <c r="K21" s="109"/>
      <c r="L21" s="109"/>
      <c r="M21" s="109"/>
      <c r="N21" s="32"/>
      <c r="O21" s="32"/>
      <c r="P21" s="32"/>
      <c r="Q21" s="32"/>
      <c r="R21" s="32"/>
      <c r="S21" s="32"/>
    </row>
    <row r="22" spans="1:19" ht="29.25" customHeight="1">
      <c r="A22" s="220" t="s">
        <v>12</v>
      </c>
      <c r="B22" s="221"/>
      <c r="C22" s="212" t="s">
        <v>153</v>
      </c>
      <c r="D22" s="213"/>
      <c r="E22" s="213"/>
      <c r="F22" s="213"/>
      <c r="G22" s="218" t="s">
        <v>188</v>
      </c>
      <c r="H22" s="218"/>
      <c r="I22" s="218"/>
      <c r="J22" s="109"/>
      <c r="K22" s="109"/>
      <c r="L22" s="109"/>
      <c r="M22" s="109"/>
      <c r="N22" s="32"/>
      <c r="O22" s="32"/>
      <c r="P22" s="32"/>
      <c r="Q22" s="32"/>
      <c r="R22" s="32"/>
      <c r="S22" s="32"/>
    </row>
    <row r="23" spans="1:19" ht="29.25" customHeight="1">
      <c r="A23" s="225" t="s">
        <v>73</v>
      </c>
      <c r="B23" s="226"/>
      <c r="C23" s="212"/>
      <c r="D23" s="213"/>
      <c r="E23" s="213"/>
      <c r="F23" s="213"/>
      <c r="G23" s="218"/>
      <c r="H23" s="218"/>
      <c r="I23" s="218"/>
      <c r="J23" s="109"/>
      <c r="K23" s="109"/>
      <c r="L23" s="109"/>
      <c r="M23" s="109"/>
      <c r="N23" s="32"/>
      <c r="O23" s="32"/>
      <c r="P23" s="32"/>
      <c r="Q23" s="32"/>
      <c r="R23" s="32"/>
      <c r="S23" s="32"/>
    </row>
    <row r="24" spans="1:19" ht="29.25" customHeight="1">
      <c r="A24" s="220" t="s">
        <v>13</v>
      </c>
      <c r="B24" s="221"/>
      <c r="C24" s="239">
        <f>I18</f>
        <v>43799</v>
      </c>
      <c r="D24" s="240"/>
      <c r="E24" s="240"/>
      <c r="F24" s="240"/>
      <c r="G24" s="241">
        <f>C24</f>
        <v>43799</v>
      </c>
      <c r="H24" s="242"/>
      <c r="I24" s="242"/>
      <c r="J24" s="109"/>
      <c r="K24" s="109"/>
      <c r="L24" s="109"/>
      <c r="M24" s="109"/>
      <c r="N24" s="32"/>
      <c r="O24" s="32"/>
      <c r="P24" s="32"/>
      <c r="Q24" s="32"/>
      <c r="R24" s="32"/>
      <c r="S24" s="32"/>
    </row>
  </sheetData>
  <sheetProtection/>
  <mergeCells count="53">
    <mergeCell ref="D7:G7"/>
    <mergeCell ref="A9:C9"/>
    <mergeCell ref="C3:J4"/>
    <mergeCell ref="A8:C8"/>
    <mergeCell ref="D10:G10"/>
    <mergeCell ref="A12:A13"/>
    <mergeCell ref="F12:F13"/>
    <mergeCell ref="A10:C10"/>
    <mergeCell ref="K4:M4"/>
    <mergeCell ref="E12:E13"/>
    <mergeCell ref="B12:D13"/>
    <mergeCell ref="A1:B4"/>
    <mergeCell ref="A6:C6"/>
    <mergeCell ref="K3:M3"/>
    <mergeCell ref="D8:G8"/>
    <mergeCell ref="K2:P2"/>
    <mergeCell ref="C1:J2"/>
    <mergeCell ref="D6:G6"/>
    <mergeCell ref="C24:F24"/>
    <mergeCell ref="G24:I24"/>
    <mergeCell ref="G20:I20"/>
    <mergeCell ref="K1:P1"/>
    <mergeCell ref="N3:P3"/>
    <mergeCell ref="N4:P4"/>
    <mergeCell ref="A5:P5"/>
    <mergeCell ref="A24:B24"/>
    <mergeCell ref="C23:F23"/>
    <mergeCell ref="A7:C7"/>
    <mergeCell ref="L12:P12"/>
    <mergeCell ref="H12:I12"/>
    <mergeCell ref="J12:K12"/>
    <mergeCell ref="J11:P11"/>
    <mergeCell ref="G12:G13"/>
    <mergeCell ref="D9:G9"/>
    <mergeCell ref="G23:I23"/>
    <mergeCell ref="G22:I22"/>
    <mergeCell ref="A16:K16"/>
    <mergeCell ref="A23:B23"/>
    <mergeCell ref="C21:F21"/>
    <mergeCell ref="B14:D14"/>
    <mergeCell ref="A17:B17"/>
    <mergeCell ref="A15:K15"/>
    <mergeCell ref="A21:B21"/>
    <mergeCell ref="C20:F20"/>
    <mergeCell ref="L16:P16"/>
    <mergeCell ref="C22:F22"/>
    <mergeCell ref="A18:B18"/>
    <mergeCell ref="C17:H17"/>
    <mergeCell ref="G21:I21"/>
    <mergeCell ref="C18:H18"/>
    <mergeCell ref="A22:B22"/>
    <mergeCell ref="A19:B19"/>
    <mergeCell ref="C19:H19"/>
  </mergeCells>
  <dataValidations count="1">
    <dataValidation type="list" allowBlank="1" showInputMessage="1" showErrorMessage="1" sqref="S15 L13:P13">
      <formula1>$S$7:$S$14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43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6"/>
  <sheetViews>
    <sheetView zoomScale="80" zoomScaleNormal="80" zoomScalePageLayoutView="0" workbookViewId="0" topLeftCell="A61">
      <selection activeCell="F86" sqref="F86"/>
    </sheetView>
  </sheetViews>
  <sheetFormatPr defaultColWidth="11.421875" defaultRowHeight="12.75"/>
  <cols>
    <col min="1" max="1" width="35.7109375" style="1" customWidth="1"/>
    <col min="2" max="2" width="23.2812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14.140625" style="5" customWidth="1"/>
    <col min="8" max="8" width="14.421875" style="5" customWidth="1"/>
    <col min="9" max="9" width="6.7109375" style="5" customWidth="1"/>
    <col min="10" max="17" width="5.7109375" style="5" customWidth="1"/>
    <col min="18" max="18" width="6.28125" style="5" customWidth="1"/>
    <col min="19" max="28" width="11.421875" style="1" hidden="1" customWidth="1"/>
    <col min="29" max="29" width="15.28125" style="1" customWidth="1"/>
    <col min="30" max="16384" width="11.421875" style="1" customWidth="1"/>
  </cols>
  <sheetData>
    <row r="1" spans="1:18" ht="34.5" customHeight="1">
      <c r="A1" s="348"/>
      <c r="B1" s="317" t="s">
        <v>14</v>
      </c>
      <c r="C1" s="318"/>
      <c r="D1" s="318"/>
      <c r="E1" s="318"/>
      <c r="F1" s="318"/>
      <c r="G1" s="318"/>
      <c r="H1" s="318"/>
      <c r="I1" s="318"/>
      <c r="J1" s="318"/>
      <c r="K1" s="302" t="s">
        <v>65</v>
      </c>
      <c r="L1" s="303"/>
      <c r="M1" s="303"/>
      <c r="N1" s="303"/>
      <c r="O1" s="303"/>
      <c r="P1" s="303"/>
      <c r="Q1" s="303"/>
      <c r="R1" s="304"/>
    </row>
    <row r="2" spans="1:18" ht="25.5" customHeight="1">
      <c r="A2" s="349"/>
      <c r="B2" s="319"/>
      <c r="C2" s="320"/>
      <c r="D2" s="320"/>
      <c r="E2" s="320"/>
      <c r="F2" s="320"/>
      <c r="G2" s="320"/>
      <c r="H2" s="320"/>
      <c r="I2" s="320"/>
      <c r="J2" s="320"/>
      <c r="K2" s="305" t="s">
        <v>52</v>
      </c>
      <c r="L2" s="306"/>
      <c r="M2" s="306"/>
      <c r="N2" s="306"/>
      <c r="O2" s="306"/>
      <c r="P2" s="306"/>
      <c r="Q2" s="306"/>
      <c r="R2" s="307"/>
    </row>
    <row r="3" spans="1:18" ht="33" customHeight="1">
      <c r="A3" s="349"/>
      <c r="B3" s="321" t="s">
        <v>50</v>
      </c>
      <c r="C3" s="322"/>
      <c r="D3" s="322"/>
      <c r="E3" s="322"/>
      <c r="F3" s="322"/>
      <c r="G3" s="322"/>
      <c r="H3" s="322"/>
      <c r="I3" s="322"/>
      <c r="J3" s="323"/>
      <c r="K3" s="308" t="s">
        <v>53</v>
      </c>
      <c r="L3" s="308"/>
      <c r="M3" s="308"/>
      <c r="N3" s="308"/>
      <c r="O3" s="309" t="s">
        <v>67</v>
      </c>
      <c r="P3" s="309"/>
      <c r="Q3" s="309"/>
      <c r="R3" s="310"/>
    </row>
    <row r="4" spans="1:18" ht="21.75" customHeight="1" thickBot="1">
      <c r="A4" s="349"/>
      <c r="B4" s="324"/>
      <c r="C4" s="325"/>
      <c r="D4" s="325"/>
      <c r="E4" s="325"/>
      <c r="F4" s="325"/>
      <c r="G4" s="325"/>
      <c r="H4" s="325"/>
      <c r="I4" s="325"/>
      <c r="J4" s="326"/>
      <c r="K4" s="340" t="str">
        <f>+'POA H.A.'!K4</f>
        <v>Versión 0</v>
      </c>
      <c r="L4" s="341"/>
      <c r="M4" s="341"/>
      <c r="N4" s="342"/>
      <c r="O4" s="343" t="str">
        <f>+'POA H.A.'!N4</f>
        <v>21/09/217</v>
      </c>
      <c r="P4" s="344"/>
      <c r="Q4" s="344"/>
      <c r="R4" s="345"/>
    </row>
    <row r="5" spans="1:18" ht="12.75" customHeight="1">
      <c r="A5" s="311" t="s">
        <v>54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3"/>
    </row>
    <row r="6" spans="1:18" ht="12.75" customHeight="1" thickBot="1">
      <c r="A6" s="314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6"/>
    </row>
    <row r="7" spans="1:18" ht="18" customHeight="1">
      <c r="A7" s="352" t="s">
        <v>178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</row>
    <row r="8" spans="1:18" ht="13.5" thickBo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18" s="33" customFormat="1" ht="18" customHeight="1">
      <c r="A9" s="328" t="s">
        <v>88</v>
      </c>
      <c r="B9" s="329"/>
      <c r="C9" s="329"/>
      <c r="D9" s="329"/>
      <c r="E9" s="329"/>
      <c r="F9" s="329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18" ht="12.75" customHeight="1">
      <c r="A10" s="350" t="s">
        <v>85</v>
      </c>
      <c r="B10" s="351"/>
      <c r="C10" s="295" t="s">
        <v>84</v>
      </c>
      <c r="D10" s="295" t="s">
        <v>81</v>
      </c>
      <c r="E10" s="327" t="s">
        <v>17</v>
      </c>
      <c r="F10" s="327" t="s">
        <v>82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86"/>
    </row>
    <row r="11" spans="1:18" ht="12.75">
      <c r="A11" s="292"/>
      <c r="B11" s="293"/>
      <c r="C11" s="295"/>
      <c r="D11" s="295"/>
      <c r="E11" s="327"/>
      <c r="F11" s="32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87"/>
    </row>
    <row r="12" spans="1:18" ht="12.75">
      <c r="A12" s="270" t="s">
        <v>83</v>
      </c>
      <c r="B12" s="271"/>
      <c r="C12" s="38"/>
      <c r="D12" s="39"/>
      <c r="E12" s="40"/>
      <c r="F12" s="40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87"/>
    </row>
    <row r="13" spans="1:18" ht="12.75">
      <c r="A13" s="270" t="s">
        <v>77</v>
      </c>
      <c r="B13" s="281"/>
      <c r="C13" s="41"/>
      <c r="D13" s="42">
        <v>12</v>
      </c>
      <c r="E13" s="41">
        <v>1</v>
      </c>
      <c r="F13" s="42">
        <v>67745958.68704683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88"/>
    </row>
    <row r="14" spans="1:18" ht="12.75">
      <c r="A14" s="270" t="s">
        <v>78</v>
      </c>
      <c r="B14" s="281"/>
      <c r="C14" s="41"/>
      <c r="D14" s="42"/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88"/>
    </row>
    <row r="15" spans="1:18" ht="12.75">
      <c r="A15" s="270" t="s">
        <v>79</v>
      </c>
      <c r="B15" s="281"/>
      <c r="C15" s="41"/>
      <c r="D15" s="42"/>
      <c r="E15" s="41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88"/>
    </row>
    <row r="16" spans="1:18" ht="12.75">
      <c r="A16" s="270" t="s">
        <v>80</v>
      </c>
      <c r="B16" s="281"/>
      <c r="C16" s="41"/>
      <c r="D16" s="42"/>
      <c r="E16" s="41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88"/>
    </row>
    <row r="17" spans="1:18" ht="13.5" thickBot="1">
      <c r="A17" s="284" t="s">
        <v>29</v>
      </c>
      <c r="B17" s="285"/>
      <c r="C17" s="285"/>
      <c r="D17" s="285"/>
      <c r="E17" s="286"/>
      <c r="F17" s="52">
        <f>SUM(F12:F16)</f>
        <v>67745958.68704683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</row>
    <row r="18" spans="1:18" ht="18.75" customHeight="1">
      <c r="A18" s="346" t="s">
        <v>95</v>
      </c>
      <c r="B18" s="347"/>
      <c r="C18" s="347"/>
      <c r="D18" s="347"/>
      <c r="E18" s="347"/>
      <c r="F18" s="347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</row>
    <row r="19" spans="1:18" s="7" customFormat="1" ht="11.25" customHeight="1">
      <c r="A19" s="332" t="s">
        <v>15</v>
      </c>
      <c r="B19" s="295" t="s">
        <v>16</v>
      </c>
      <c r="C19" s="327" t="s">
        <v>17</v>
      </c>
      <c r="D19" s="327" t="s">
        <v>18</v>
      </c>
      <c r="E19" s="295" t="s">
        <v>19</v>
      </c>
      <c r="F19" s="327" t="s">
        <v>20</v>
      </c>
      <c r="G19" s="337" t="s">
        <v>21</v>
      </c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9"/>
    </row>
    <row r="20" spans="1:18" s="8" customFormat="1" ht="16.5">
      <c r="A20" s="332"/>
      <c r="B20" s="295"/>
      <c r="C20" s="327"/>
      <c r="D20" s="327"/>
      <c r="E20" s="295"/>
      <c r="F20" s="327"/>
      <c r="G20" s="46" t="s">
        <v>22</v>
      </c>
      <c r="H20" s="46" t="s">
        <v>59</v>
      </c>
      <c r="I20" s="46" t="s">
        <v>23</v>
      </c>
      <c r="J20" s="46" t="s">
        <v>24</v>
      </c>
      <c r="K20" s="46" t="s">
        <v>25</v>
      </c>
      <c r="L20" s="46" t="s">
        <v>26</v>
      </c>
      <c r="M20" s="46" t="s">
        <v>27</v>
      </c>
      <c r="N20" s="46" t="s">
        <v>28</v>
      </c>
      <c r="O20" s="46" t="s">
        <v>55</v>
      </c>
      <c r="P20" s="46" t="s">
        <v>56</v>
      </c>
      <c r="Q20" s="46" t="s">
        <v>57</v>
      </c>
      <c r="R20" s="47" t="s">
        <v>58</v>
      </c>
    </row>
    <row r="21" spans="1:18" ht="230.25" customHeight="1">
      <c r="A21" s="188" t="s">
        <v>217</v>
      </c>
      <c r="B21" s="181" t="s">
        <v>218</v>
      </c>
      <c r="C21" s="179">
        <v>1</v>
      </c>
      <c r="D21" s="189">
        <v>3342150</v>
      </c>
      <c r="E21" s="151">
        <v>11</v>
      </c>
      <c r="F21" s="42">
        <f>C21*D21*E21+(C21*D21*E21)*0.004</f>
        <v>36910704.6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90"/>
    </row>
    <row r="22" spans="1:18" ht="230.25" customHeight="1">
      <c r="A22" s="188" t="s">
        <v>219</v>
      </c>
      <c r="B22" s="181" t="s">
        <v>220</v>
      </c>
      <c r="C22" s="179">
        <v>1</v>
      </c>
      <c r="D22" s="189">
        <v>1810200</v>
      </c>
      <c r="E22" s="151">
        <v>11</v>
      </c>
      <c r="F22" s="42">
        <f>C22*D22*E22+(C22*D22*E22)*0.004</f>
        <v>19991848.8</v>
      </c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90"/>
    </row>
    <row r="23" spans="1:18" ht="24.75" customHeight="1">
      <c r="A23" s="154" t="s">
        <v>219</v>
      </c>
      <c r="B23" s="168" t="s">
        <v>221</v>
      </c>
      <c r="C23" s="179">
        <v>1</v>
      </c>
      <c r="D23" s="42">
        <v>1392300</v>
      </c>
      <c r="E23" s="151">
        <v>11</v>
      </c>
      <c r="F23" s="42">
        <f>C23*D23*E23+(C23*D23*E23)*0.004</f>
        <v>15376561.2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18" ht="13.5" thickBot="1">
      <c r="A24" s="284" t="s">
        <v>29</v>
      </c>
      <c r="B24" s="285"/>
      <c r="C24" s="285"/>
      <c r="D24" s="285"/>
      <c r="E24" s="286"/>
      <c r="F24" s="52">
        <f>SUM(F21:F23)</f>
        <v>72279114.60000001</v>
      </c>
      <c r="G24" s="278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80"/>
    </row>
    <row r="25" spans="1:18" s="4" customFormat="1" ht="18" customHeight="1" thickBot="1">
      <c r="A25" s="346" t="s">
        <v>30</v>
      </c>
      <c r="B25" s="347"/>
      <c r="C25" s="347"/>
      <c r="D25" s="347"/>
      <c r="E25" s="347"/>
      <c r="F25" s="347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</row>
    <row r="26" spans="1:18" s="9" customFormat="1" ht="16.5" customHeight="1">
      <c r="A26" s="356" t="s">
        <v>31</v>
      </c>
      <c r="B26" s="357"/>
      <c r="C26" s="297" t="s">
        <v>32</v>
      </c>
      <c r="D26" s="354" t="s">
        <v>17</v>
      </c>
      <c r="E26" s="282" t="s">
        <v>33</v>
      </c>
      <c r="F26" s="297" t="s">
        <v>20</v>
      </c>
      <c r="G26" s="337" t="s">
        <v>21</v>
      </c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9"/>
    </row>
    <row r="27" spans="1:18" s="7" customFormat="1" ht="14.25" customHeight="1">
      <c r="A27" s="358"/>
      <c r="B27" s="359"/>
      <c r="C27" s="298"/>
      <c r="D27" s="355"/>
      <c r="E27" s="283"/>
      <c r="F27" s="298"/>
      <c r="G27" s="46" t="s">
        <v>22</v>
      </c>
      <c r="H27" s="46" t="s">
        <v>59</v>
      </c>
      <c r="I27" s="46" t="s">
        <v>23</v>
      </c>
      <c r="J27" s="46" t="s">
        <v>24</v>
      </c>
      <c r="K27" s="46" t="s">
        <v>25</v>
      </c>
      <c r="L27" s="46" t="s">
        <v>26</v>
      </c>
      <c r="M27" s="46" t="s">
        <v>27</v>
      </c>
      <c r="N27" s="46" t="s">
        <v>28</v>
      </c>
      <c r="O27" s="46" t="s">
        <v>55</v>
      </c>
      <c r="P27" s="46" t="s">
        <v>56</v>
      </c>
      <c r="Q27" s="46" t="s">
        <v>57</v>
      </c>
      <c r="R27" s="47" t="s">
        <v>58</v>
      </c>
    </row>
    <row r="28" spans="1:18" s="8" customFormat="1" ht="12.75" customHeight="1">
      <c r="A28" s="335"/>
      <c r="B28" s="336"/>
      <c r="C28" s="55"/>
      <c r="D28" s="55"/>
      <c r="E28" s="56"/>
      <c r="F28" s="55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</row>
    <row r="29" spans="1:18" s="8" customFormat="1" ht="12.75" customHeight="1">
      <c r="A29" s="335"/>
      <c r="B29" s="336"/>
      <c r="C29" s="57"/>
      <c r="D29" s="57"/>
      <c r="E29" s="39"/>
      <c r="F29" s="42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</row>
    <row r="30" spans="1:18" s="8" customFormat="1" ht="12.75" customHeight="1">
      <c r="A30" s="335"/>
      <c r="B30" s="336"/>
      <c r="C30" s="57"/>
      <c r="D30" s="57"/>
      <c r="E30" s="39"/>
      <c r="F30" s="4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</row>
    <row r="31" spans="1:18" s="8" customFormat="1" ht="12.75" customHeight="1">
      <c r="A31" s="58"/>
      <c r="B31" s="59"/>
      <c r="C31" s="57"/>
      <c r="D31" s="57"/>
      <c r="E31" s="39"/>
      <c r="F31" s="4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  <row r="32" spans="1:18" ht="12.75" customHeight="1" thickBot="1">
      <c r="A32" s="284" t="s">
        <v>29</v>
      </c>
      <c r="B32" s="285"/>
      <c r="C32" s="285"/>
      <c r="D32" s="285"/>
      <c r="E32" s="286"/>
      <c r="F32" s="52">
        <f>SUM(F28:F31)</f>
        <v>0</v>
      </c>
      <c r="G32" s="60"/>
      <c r="H32" s="61"/>
      <c r="I32" s="61"/>
      <c r="J32" s="61"/>
      <c r="K32" s="61"/>
      <c r="L32" s="61"/>
      <c r="M32" s="62"/>
      <c r="N32" s="63"/>
      <c r="O32" s="63"/>
      <c r="P32" s="63"/>
      <c r="Q32" s="63"/>
      <c r="R32" s="64"/>
    </row>
    <row r="33" spans="1:18" s="4" customFormat="1" ht="18.75" customHeight="1" thickBot="1">
      <c r="A33" s="333" t="s">
        <v>34</v>
      </c>
      <c r="B33" s="334"/>
      <c r="C33" s="334"/>
      <c r="D33" s="334"/>
      <c r="E33" s="334"/>
      <c r="F33" s="334"/>
      <c r="G33" s="278"/>
      <c r="H33" s="279"/>
      <c r="I33" s="279"/>
      <c r="J33" s="279"/>
      <c r="K33" s="279"/>
      <c r="L33" s="279"/>
      <c r="M33" s="279"/>
      <c r="N33" s="53"/>
      <c r="O33" s="53"/>
      <c r="P33" s="53"/>
      <c r="Q33" s="53"/>
      <c r="R33" s="54"/>
    </row>
    <row r="34" spans="1:18" s="4" customFormat="1" ht="12.75">
      <c r="A34" s="65"/>
      <c r="B34" s="66"/>
      <c r="C34" s="67"/>
      <c r="D34" s="68"/>
      <c r="E34" s="69"/>
      <c r="F34" s="68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1:18" s="7" customFormat="1" ht="15.75" customHeight="1">
      <c r="A35" s="356" t="s">
        <v>31</v>
      </c>
      <c r="B35" s="357"/>
      <c r="C35" s="297" t="s">
        <v>32</v>
      </c>
      <c r="D35" s="354" t="s">
        <v>17</v>
      </c>
      <c r="E35" s="282" t="s">
        <v>33</v>
      </c>
      <c r="F35" s="297" t="s">
        <v>20</v>
      </c>
      <c r="G35" s="337" t="s">
        <v>21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9"/>
    </row>
    <row r="36" spans="1:18" s="8" customFormat="1" ht="13.5" customHeight="1">
      <c r="A36" s="358"/>
      <c r="B36" s="359"/>
      <c r="C36" s="298"/>
      <c r="D36" s="355"/>
      <c r="E36" s="283"/>
      <c r="F36" s="298"/>
      <c r="G36" s="46" t="s">
        <v>22</v>
      </c>
      <c r="H36" s="46" t="s">
        <v>59</v>
      </c>
      <c r="I36" s="46" t="s">
        <v>23</v>
      </c>
      <c r="J36" s="46" t="s">
        <v>24</v>
      </c>
      <c r="K36" s="46" t="s">
        <v>25</v>
      </c>
      <c r="L36" s="46" t="s">
        <v>26</v>
      </c>
      <c r="M36" s="46" t="s">
        <v>27</v>
      </c>
      <c r="N36" s="46" t="s">
        <v>28</v>
      </c>
      <c r="O36" s="46" t="s">
        <v>55</v>
      </c>
      <c r="P36" s="46" t="s">
        <v>56</v>
      </c>
      <c r="Q36" s="46" t="s">
        <v>57</v>
      </c>
      <c r="R36" s="47" t="s">
        <v>58</v>
      </c>
    </row>
    <row r="37" spans="1:18" ht="12.75">
      <c r="A37" s="281"/>
      <c r="B37" s="271"/>
      <c r="C37" s="49"/>
      <c r="D37" s="42"/>
      <c r="E37" s="41"/>
      <c r="F37" s="42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ht="12.75">
      <c r="A38" s="281"/>
      <c r="B38" s="271"/>
      <c r="C38" s="49"/>
      <c r="D38" s="42"/>
      <c r="E38" s="41"/>
      <c r="F38" s="42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 ht="12.75">
      <c r="A39" s="281"/>
      <c r="B39" s="271"/>
      <c r="C39" s="49"/>
      <c r="D39" s="42"/>
      <c r="E39" s="41"/>
      <c r="F39" s="42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12.75">
      <c r="A40" s="281"/>
      <c r="B40" s="271"/>
      <c r="C40" s="49"/>
      <c r="D40" s="42"/>
      <c r="E40" s="41"/>
      <c r="F40" s="42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1:18" ht="13.5" thickBot="1">
      <c r="A41" s="284" t="s">
        <v>29</v>
      </c>
      <c r="B41" s="285"/>
      <c r="C41" s="285"/>
      <c r="D41" s="285"/>
      <c r="E41" s="286"/>
      <c r="F41" s="72">
        <f>SUM(F37:F40)</f>
        <v>0</v>
      </c>
      <c r="G41" s="264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353"/>
    </row>
    <row r="42" spans="1:18" ht="21" customHeight="1" thickBot="1">
      <c r="A42" s="73" t="s">
        <v>37</v>
      </c>
      <c r="B42" s="74"/>
      <c r="C42" s="75"/>
      <c r="D42" s="76"/>
      <c r="E42" s="77"/>
      <c r="F42" s="76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</row>
    <row r="43" spans="1:18" s="7" customFormat="1" ht="16.5" customHeight="1">
      <c r="A43" s="289" t="s">
        <v>15</v>
      </c>
      <c r="B43" s="291"/>
      <c r="C43" s="295" t="s">
        <v>35</v>
      </c>
      <c r="D43" s="296" t="s">
        <v>17</v>
      </c>
      <c r="E43" s="282" t="s">
        <v>33</v>
      </c>
      <c r="F43" s="297" t="s">
        <v>20</v>
      </c>
      <c r="G43" s="299" t="s">
        <v>21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1"/>
    </row>
    <row r="44" spans="1:18" s="8" customFormat="1" ht="13.5" customHeight="1">
      <c r="A44" s="292"/>
      <c r="B44" s="294"/>
      <c r="C44" s="295"/>
      <c r="D44" s="283"/>
      <c r="E44" s="283"/>
      <c r="F44" s="298"/>
      <c r="G44" s="46" t="s">
        <v>22</v>
      </c>
      <c r="H44" s="46" t="s">
        <v>59</v>
      </c>
      <c r="I44" s="46" t="s">
        <v>23</v>
      </c>
      <c r="J44" s="46" t="s">
        <v>24</v>
      </c>
      <c r="K44" s="46" t="s">
        <v>25</v>
      </c>
      <c r="L44" s="46" t="s">
        <v>26</v>
      </c>
      <c r="M44" s="46" t="s">
        <v>27</v>
      </c>
      <c r="N44" s="46" t="s">
        <v>28</v>
      </c>
      <c r="O44" s="46" t="s">
        <v>55</v>
      </c>
      <c r="P44" s="46" t="s">
        <v>56</v>
      </c>
      <c r="Q44" s="46" t="s">
        <v>57</v>
      </c>
      <c r="R44" s="47" t="s">
        <v>58</v>
      </c>
    </row>
    <row r="45" spans="1:18" ht="12.75">
      <c r="A45" s="292"/>
      <c r="B45" s="294"/>
      <c r="C45" s="49"/>
      <c r="D45" s="42"/>
      <c r="E45" s="41"/>
      <c r="F45" s="42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1:18" ht="12.75">
      <c r="A46" s="330"/>
      <c r="B46" s="331"/>
      <c r="C46" s="49"/>
      <c r="D46" s="42"/>
      <c r="E46" s="41"/>
      <c r="F46" s="42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</row>
    <row r="47" spans="1:18" ht="12.75">
      <c r="A47" s="330"/>
      <c r="B47" s="331"/>
      <c r="C47" s="49"/>
      <c r="D47" s="42"/>
      <c r="E47" s="41"/>
      <c r="F47" s="42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</row>
    <row r="48" spans="1:18" ht="12.75">
      <c r="A48" s="78"/>
      <c r="B48" s="79"/>
      <c r="C48" s="49"/>
      <c r="D48" s="42"/>
      <c r="E48" s="41"/>
      <c r="F48" s="42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1"/>
    </row>
    <row r="49" spans="1:18" ht="13.5" thickBot="1">
      <c r="A49" s="284" t="s">
        <v>29</v>
      </c>
      <c r="B49" s="285"/>
      <c r="C49" s="285"/>
      <c r="D49" s="285"/>
      <c r="E49" s="286"/>
      <c r="F49" s="72">
        <f>SUM(F45:F48)</f>
        <v>0</v>
      </c>
      <c r="G49" s="278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80"/>
    </row>
    <row r="50" spans="1:18" ht="21.75" customHeight="1" thickBot="1">
      <c r="A50" s="73" t="s">
        <v>38</v>
      </c>
      <c r="B50" s="74"/>
      <c r="C50" s="75"/>
      <c r="D50" s="76"/>
      <c r="E50" s="77"/>
      <c r="F50" s="76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</row>
    <row r="51" spans="1:18" s="7" customFormat="1" ht="12.75" customHeight="1">
      <c r="A51" s="332" t="s">
        <v>15</v>
      </c>
      <c r="B51" s="295" t="s">
        <v>39</v>
      </c>
      <c r="C51" s="360" t="s">
        <v>40</v>
      </c>
      <c r="D51" s="365" t="s">
        <v>41</v>
      </c>
      <c r="E51" s="295" t="s">
        <v>42</v>
      </c>
      <c r="F51" s="297" t="s">
        <v>20</v>
      </c>
      <c r="G51" s="299" t="s">
        <v>21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1"/>
    </row>
    <row r="52" spans="1:18" s="8" customFormat="1" ht="13.5" customHeight="1">
      <c r="A52" s="332"/>
      <c r="B52" s="295"/>
      <c r="C52" s="361"/>
      <c r="D52" s="365"/>
      <c r="E52" s="295"/>
      <c r="F52" s="298"/>
      <c r="G52" s="46" t="s">
        <v>22</v>
      </c>
      <c r="H52" s="46" t="s">
        <v>59</v>
      </c>
      <c r="I52" s="46" t="s">
        <v>23</v>
      </c>
      <c r="J52" s="46" t="s">
        <v>24</v>
      </c>
      <c r="K52" s="46" t="s">
        <v>25</v>
      </c>
      <c r="L52" s="46" t="s">
        <v>26</v>
      </c>
      <c r="M52" s="46" t="s">
        <v>27</v>
      </c>
      <c r="N52" s="46" t="s">
        <v>28</v>
      </c>
      <c r="O52" s="46" t="s">
        <v>55</v>
      </c>
      <c r="P52" s="46" t="s">
        <v>56</v>
      </c>
      <c r="Q52" s="46" t="s">
        <v>57</v>
      </c>
      <c r="R52" s="47" t="s">
        <v>58</v>
      </c>
    </row>
    <row r="53" spans="1:18" ht="12.75">
      <c r="A53" s="154"/>
      <c r="B53" s="151"/>
      <c r="C53" s="49"/>
      <c r="D53" s="42"/>
      <c r="E53" s="41"/>
      <c r="F53" s="42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ht="12.75">
      <c r="A54" s="48"/>
      <c r="B54" s="41"/>
      <c r="C54" s="49"/>
      <c r="D54" s="42"/>
      <c r="E54" s="41"/>
      <c r="F54" s="42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</row>
    <row r="55" spans="1:18" ht="12.75">
      <c r="A55" s="48"/>
      <c r="B55" s="41"/>
      <c r="C55" s="49"/>
      <c r="D55" s="42"/>
      <c r="E55" s="41"/>
      <c r="F55" s="42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1"/>
    </row>
    <row r="56" spans="1:18" ht="12.75">
      <c r="A56" s="48"/>
      <c r="B56" s="41"/>
      <c r="C56" s="49"/>
      <c r="D56" s="42"/>
      <c r="E56" s="41"/>
      <c r="F56" s="42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1"/>
    </row>
    <row r="57" spans="1:18" ht="13.5" thickBot="1">
      <c r="A57" s="284" t="s">
        <v>29</v>
      </c>
      <c r="B57" s="285"/>
      <c r="C57" s="285"/>
      <c r="D57" s="285"/>
      <c r="E57" s="286"/>
      <c r="F57" s="80">
        <f>SUM(F53:F56)</f>
        <v>0</v>
      </c>
      <c r="G57" s="278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80"/>
    </row>
    <row r="58" spans="1:18" ht="22.5" customHeight="1" thickBot="1">
      <c r="A58" s="73" t="s">
        <v>43</v>
      </c>
      <c r="B58" s="74"/>
      <c r="C58" s="75"/>
      <c r="D58" s="76"/>
      <c r="E58" s="77"/>
      <c r="F58" s="76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/>
    </row>
    <row r="59" spans="1:18" s="7" customFormat="1" ht="12.75" customHeight="1">
      <c r="A59" s="289" t="s">
        <v>15</v>
      </c>
      <c r="B59" s="290"/>
      <c r="C59" s="290"/>
      <c r="D59" s="291"/>
      <c r="E59" s="295" t="s">
        <v>39</v>
      </c>
      <c r="F59" s="327" t="s">
        <v>36</v>
      </c>
      <c r="G59" s="299" t="s">
        <v>21</v>
      </c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1"/>
    </row>
    <row r="60" spans="1:18" s="8" customFormat="1" ht="13.5" customHeight="1">
      <c r="A60" s="292"/>
      <c r="B60" s="293"/>
      <c r="C60" s="293"/>
      <c r="D60" s="294"/>
      <c r="E60" s="295"/>
      <c r="F60" s="327"/>
      <c r="G60" s="46" t="s">
        <v>22</v>
      </c>
      <c r="H60" s="46" t="s">
        <v>59</v>
      </c>
      <c r="I60" s="46" t="s">
        <v>23</v>
      </c>
      <c r="J60" s="46" t="s">
        <v>24</v>
      </c>
      <c r="K60" s="46" t="s">
        <v>25</v>
      </c>
      <c r="L60" s="46" t="s">
        <v>26</v>
      </c>
      <c r="M60" s="46" t="s">
        <v>27</v>
      </c>
      <c r="N60" s="46" t="s">
        <v>28</v>
      </c>
      <c r="O60" s="46" t="s">
        <v>55</v>
      </c>
      <c r="P60" s="46" t="s">
        <v>56</v>
      </c>
      <c r="Q60" s="46" t="s">
        <v>57</v>
      </c>
      <c r="R60" s="47" t="s">
        <v>58</v>
      </c>
    </row>
    <row r="61" spans="1:18" ht="12.75">
      <c r="A61" s="363"/>
      <c r="B61" s="363"/>
      <c r="C61" s="363"/>
      <c r="D61" s="364"/>
      <c r="E61" s="151"/>
      <c r="F61" s="42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/>
    </row>
    <row r="62" spans="1:18" ht="12.75">
      <c r="A62" s="269"/>
      <c r="B62" s="362"/>
      <c r="C62" s="362"/>
      <c r="D62" s="268"/>
      <c r="E62" s="41"/>
      <c r="F62" s="42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1"/>
    </row>
    <row r="63" spans="1:18" ht="12.75">
      <c r="A63" s="270"/>
      <c r="B63" s="281"/>
      <c r="C63" s="281"/>
      <c r="D63" s="271"/>
      <c r="E63" s="41"/>
      <c r="F63" s="42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1"/>
    </row>
    <row r="64" spans="1:18" ht="12.75">
      <c r="A64" s="270"/>
      <c r="B64" s="281"/>
      <c r="C64" s="281"/>
      <c r="D64" s="271"/>
      <c r="E64" s="41"/>
      <c r="F64" s="42"/>
      <c r="G64" s="50"/>
      <c r="H64" s="160"/>
      <c r="I64" s="50"/>
      <c r="J64" s="50"/>
      <c r="K64" s="50"/>
      <c r="L64" s="50"/>
      <c r="M64" s="50"/>
      <c r="N64" s="50"/>
      <c r="O64" s="50"/>
      <c r="P64" s="50"/>
      <c r="Q64" s="50"/>
      <c r="R64" s="51"/>
    </row>
    <row r="65" spans="1:18" ht="13.5" thickBot="1">
      <c r="A65" s="284" t="s">
        <v>29</v>
      </c>
      <c r="B65" s="285"/>
      <c r="C65" s="285"/>
      <c r="D65" s="285"/>
      <c r="E65" s="286"/>
      <c r="F65" s="80">
        <f>SUM(F61:F64)</f>
        <v>0</v>
      </c>
      <c r="G65" s="278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80"/>
    </row>
    <row r="66" spans="1:18" s="4" customFormat="1" ht="19.5" customHeight="1" thickBot="1">
      <c r="A66" s="73" t="s">
        <v>44</v>
      </c>
      <c r="B66" s="74"/>
      <c r="C66" s="75"/>
      <c r="D66" s="76"/>
      <c r="E66" s="77"/>
      <c r="F66" s="76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4"/>
    </row>
    <row r="67" spans="1:18" s="7" customFormat="1" ht="12.75" customHeight="1">
      <c r="A67" s="289" t="s">
        <v>15</v>
      </c>
      <c r="B67" s="291"/>
      <c r="C67" s="295" t="s">
        <v>35</v>
      </c>
      <c r="D67" s="296" t="s">
        <v>17</v>
      </c>
      <c r="E67" s="282" t="s">
        <v>33</v>
      </c>
      <c r="F67" s="297" t="s">
        <v>20</v>
      </c>
      <c r="G67" s="299" t="s">
        <v>21</v>
      </c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1"/>
    </row>
    <row r="68" spans="1:18" s="8" customFormat="1" ht="13.5" customHeight="1">
      <c r="A68" s="292"/>
      <c r="B68" s="294"/>
      <c r="C68" s="295"/>
      <c r="D68" s="283"/>
      <c r="E68" s="283"/>
      <c r="F68" s="298"/>
      <c r="G68" s="46" t="s">
        <v>22</v>
      </c>
      <c r="H68" s="46" t="s">
        <v>59</v>
      </c>
      <c r="I68" s="46" t="s">
        <v>23</v>
      </c>
      <c r="J68" s="46" t="s">
        <v>24</v>
      </c>
      <c r="K68" s="46" t="s">
        <v>25</v>
      </c>
      <c r="L68" s="46" t="s">
        <v>26</v>
      </c>
      <c r="M68" s="46" t="s">
        <v>27</v>
      </c>
      <c r="N68" s="46" t="s">
        <v>28</v>
      </c>
      <c r="O68" s="46" t="s">
        <v>55</v>
      </c>
      <c r="P68" s="46" t="s">
        <v>56</v>
      </c>
      <c r="Q68" s="46" t="s">
        <v>57</v>
      </c>
      <c r="R68" s="47" t="s">
        <v>58</v>
      </c>
    </row>
    <row r="69" spans="1:18" ht="51" customHeight="1">
      <c r="A69" s="287" t="s">
        <v>182</v>
      </c>
      <c r="B69" s="288"/>
      <c r="C69" s="49" t="s">
        <v>184</v>
      </c>
      <c r="D69" s="42">
        <v>500</v>
      </c>
      <c r="E69" s="192">
        <v>5371.714</v>
      </c>
      <c r="F69" s="42">
        <f>D69*E69+(D69*E69)*0.004</f>
        <v>2696600.428</v>
      </c>
      <c r="G69" s="182"/>
      <c r="H69" s="182"/>
      <c r="I69" s="182"/>
      <c r="J69" s="50"/>
      <c r="K69" s="50"/>
      <c r="L69" s="50"/>
      <c r="M69" s="50"/>
      <c r="N69" s="50"/>
      <c r="O69" s="50"/>
      <c r="P69" s="50"/>
      <c r="Q69" s="50"/>
      <c r="R69" s="51"/>
    </row>
    <row r="70" spans="1:18" ht="27" customHeight="1">
      <c r="A70" s="287" t="s">
        <v>183</v>
      </c>
      <c r="B70" s="288" t="s">
        <v>183</v>
      </c>
      <c r="C70" s="49" t="s">
        <v>184</v>
      </c>
      <c r="D70" s="42">
        <v>1</v>
      </c>
      <c r="E70" s="41">
        <v>16973288</v>
      </c>
      <c r="F70" s="42">
        <f>D70*E70+(D70*E70)*0.004</f>
        <v>17041181.152</v>
      </c>
      <c r="G70" s="182"/>
      <c r="H70" s="191"/>
      <c r="I70" s="182"/>
      <c r="J70" s="50"/>
      <c r="K70" s="50"/>
      <c r="L70" s="50"/>
      <c r="M70" s="50"/>
      <c r="N70" s="50"/>
      <c r="O70" s="50"/>
      <c r="P70" s="50"/>
      <c r="Q70" s="50"/>
      <c r="R70" s="51"/>
    </row>
    <row r="71" spans="1:18" ht="12.75">
      <c r="A71" s="269" t="s">
        <v>185</v>
      </c>
      <c r="B71" s="268"/>
      <c r="C71" s="49" t="s">
        <v>184</v>
      </c>
      <c r="D71" s="42">
        <v>1</v>
      </c>
      <c r="E71" s="41">
        <v>2971218.48</v>
      </c>
      <c r="F71" s="42">
        <f>D71*E71+(D71*E71)*0.004</f>
        <v>2983103.35392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1"/>
    </row>
    <row r="72" spans="1:18" ht="12.75">
      <c r="A72" s="270"/>
      <c r="B72" s="271"/>
      <c r="C72" s="49"/>
      <c r="D72" s="42"/>
      <c r="E72" s="41"/>
      <c r="F72" s="42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</row>
    <row r="73" spans="1:18" ht="13.5" thickBot="1">
      <c r="A73" s="284" t="s">
        <v>29</v>
      </c>
      <c r="B73" s="285"/>
      <c r="C73" s="285"/>
      <c r="D73" s="285"/>
      <c r="E73" s="286"/>
      <c r="F73" s="72">
        <f>SUM(F69:F72)</f>
        <v>22720884.93392</v>
      </c>
      <c r="G73" s="278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80"/>
    </row>
    <row r="74" spans="1:18" ht="18" customHeight="1" thickBot="1">
      <c r="A74" s="73" t="s">
        <v>89</v>
      </c>
      <c r="B74" s="74"/>
      <c r="C74" s="75"/>
      <c r="D74" s="76"/>
      <c r="E74" s="77"/>
      <c r="F74" s="76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4"/>
    </row>
    <row r="75" spans="1:18" ht="12.75">
      <c r="A75" s="289" t="s">
        <v>15</v>
      </c>
      <c r="B75" s="291"/>
      <c r="C75" s="295" t="s">
        <v>35</v>
      </c>
      <c r="D75" s="296" t="s">
        <v>17</v>
      </c>
      <c r="E75" s="282" t="s">
        <v>33</v>
      </c>
      <c r="F75" s="297" t="s">
        <v>20</v>
      </c>
      <c r="G75" s="299" t="s">
        <v>21</v>
      </c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1"/>
    </row>
    <row r="76" spans="1:18" ht="16.5">
      <c r="A76" s="292"/>
      <c r="B76" s="294"/>
      <c r="C76" s="295"/>
      <c r="D76" s="283"/>
      <c r="E76" s="283"/>
      <c r="F76" s="298"/>
      <c r="G76" s="46" t="s">
        <v>22</v>
      </c>
      <c r="H76" s="46" t="s">
        <v>59</v>
      </c>
      <c r="I76" s="46" t="s">
        <v>23</v>
      </c>
      <c r="J76" s="46" t="s">
        <v>24</v>
      </c>
      <c r="K76" s="46" t="s">
        <v>25</v>
      </c>
      <c r="L76" s="46" t="s">
        <v>26</v>
      </c>
      <c r="M76" s="46" t="s">
        <v>27</v>
      </c>
      <c r="N76" s="46" t="s">
        <v>28</v>
      </c>
      <c r="O76" s="46" t="s">
        <v>55</v>
      </c>
      <c r="P76" s="46" t="s">
        <v>56</v>
      </c>
      <c r="Q76" s="46" t="s">
        <v>57</v>
      </c>
      <c r="R76" s="46" t="s">
        <v>58</v>
      </c>
    </row>
    <row r="77" spans="1:18" ht="12.75">
      <c r="A77" s="267" t="s">
        <v>96</v>
      </c>
      <c r="B77" s="268"/>
      <c r="C77" s="49"/>
      <c r="D77" s="42"/>
      <c r="E77" s="41"/>
      <c r="F77" s="42">
        <v>15400413.079284258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ht="12.75">
      <c r="A78" s="269" t="s">
        <v>169</v>
      </c>
      <c r="B78" s="268"/>
      <c r="C78" s="49"/>
      <c r="D78" s="42"/>
      <c r="E78" s="41"/>
      <c r="F78" s="42">
        <v>3857142.8571428573</v>
      </c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ht="12.75">
      <c r="A79" s="269" t="s">
        <v>170</v>
      </c>
      <c r="B79" s="268"/>
      <c r="C79" s="49"/>
      <c r="D79" s="42"/>
      <c r="E79" s="41"/>
      <c r="F79" s="42">
        <v>200000</v>
      </c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ht="12.75">
      <c r="A80" s="267" t="s">
        <v>97</v>
      </c>
      <c r="B80" s="268"/>
      <c r="C80" s="49"/>
      <c r="D80" s="42"/>
      <c r="E80" s="41"/>
      <c r="F80" s="178">
        <v>728000</v>
      </c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ht="12.75">
      <c r="A81" s="270"/>
      <c r="B81" s="271"/>
      <c r="C81" s="49"/>
      <c r="D81" s="42"/>
      <c r="E81" s="41"/>
      <c r="F81" s="42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ht="12.75">
      <c r="A82" s="272" t="s">
        <v>29</v>
      </c>
      <c r="B82" s="273"/>
      <c r="C82" s="273"/>
      <c r="D82" s="273"/>
      <c r="E82" s="274"/>
      <c r="F82" s="72">
        <f>SUM(F77:F81)</f>
        <v>20185555.936427116</v>
      </c>
      <c r="G82" s="275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7"/>
    </row>
    <row r="83" spans="1:18" ht="12.75">
      <c r="A83" s="263" t="s">
        <v>90</v>
      </c>
      <c r="B83" s="263"/>
      <c r="C83" s="263"/>
      <c r="D83" s="263"/>
      <c r="E83" s="263"/>
      <c r="F83" s="42">
        <f>F24+F32+F41+F49+F57+F65+F73</f>
        <v>94999999.53392</v>
      </c>
      <c r="G83" s="264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6"/>
    </row>
    <row r="84" spans="1:18" ht="12.75">
      <c r="A84" s="81"/>
      <c r="B84" s="81"/>
      <c r="C84" s="82"/>
      <c r="D84" s="83"/>
      <c r="E84" s="84"/>
      <c r="F84" s="83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ht="12.75">
      <c r="H85" s="153"/>
    </row>
    <row r="86" ht="12.75">
      <c r="H86" s="153"/>
    </row>
  </sheetData>
  <sheetProtection/>
  <mergeCells count="115">
    <mergeCell ref="A71:B71"/>
    <mergeCell ref="A62:D62"/>
    <mergeCell ref="A61:D61"/>
    <mergeCell ref="E59:E60"/>
    <mergeCell ref="F59:F60"/>
    <mergeCell ref="A46:B46"/>
    <mergeCell ref="B51:B52"/>
    <mergeCell ref="A64:D64"/>
    <mergeCell ref="D51:D52"/>
    <mergeCell ref="F51:F52"/>
    <mergeCell ref="G59:R59"/>
    <mergeCell ref="F43:F44"/>
    <mergeCell ref="F35:F36"/>
    <mergeCell ref="C51:C52"/>
    <mergeCell ref="G35:R35"/>
    <mergeCell ref="F26:F27"/>
    <mergeCell ref="D26:D27"/>
    <mergeCell ref="G51:R51"/>
    <mergeCell ref="A57:E57"/>
    <mergeCell ref="A32:E32"/>
    <mergeCell ref="G26:R26"/>
    <mergeCell ref="C19:C20"/>
    <mergeCell ref="D19:D20"/>
    <mergeCell ref="E19:E20"/>
    <mergeCell ref="F19:F20"/>
    <mergeCell ref="A19:A20"/>
    <mergeCell ref="E51:E52"/>
    <mergeCell ref="A49:E49"/>
    <mergeCell ref="A24:E24"/>
    <mergeCell ref="A25:F25"/>
    <mergeCell ref="D35:D36"/>
    <mergeCell ref="A35:B36"/>
    <mergeCell ref="A30:B30"/>
    <mergeCell ref="E35:E36"/>
    <mergeCell ref="C35:C36"/>
    <mergeCell ref="A26:B27"/>
    <mergeCell ref="A7:R8"/>
    <mergeCell ref="A12:B12"/>
    <mergeCell ref="G24:R24"/>
    <mergeCell ref="C43:C44"/>
    <mergeCell ref="D43:D44"/>
    <mergeCell ref="A38:B38"/>
    <mergeCell ref="A40:B40"/>
    <mergeCell ref="G33:M33"/>
    <mergeCell ref="G41:R41"/>
    <mergeCell ref="E43:E44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14:B14"/>
    <mergeCell ref="A15:B15"/>
    <mergeCell ref="A16:B16"/>
    <mergeCell ref="A41:E41"/>
    <mergeCell ref="A33:F33"/>
    <mergeCell ref="B19:B20"/>
    <mergeCell ref="C26:C27"/>
    <mergeCell ref="A28:B28"/>
    <mergeCell ref="A29:B29"/>
    <mergeCell ref="E26:E27"/>
    <mergeCell ref="F10:F11"/>
    <mergeCell ref="F67:F68"/>
    <mergeCell ref="A9:F9"/>
    <mergeCell ref="G65:R65"/>
    <mergeCell ref="A47:B47"/>
    <mergeCell ref="A43:B44"/>
    <mergeCell ref="A13:B13"/>
    <mergeCell ref="G67:R67"/>
    <mergeCell ref="A67:B68"/>
    <mergeCell ref="A51:A52"/>
    <mergeCell ref="G49:R49"/>
    <mergeCell ref="G43:R43"/>
    <mergeCell ref="A63:D63"/>
    <mergeCell ref="K1:R1"/>
    <mergeCell ref="K2:R2"/>
    <mergeCell ref="K3:N3"/>
    <mergeCell ref="O3:R3"/>
    <mergeCell ref="A5:R6"/>
    <mergeCell ref="B1:J2"/>
    <mergeCell ref="B3:J4"/>
    <mergeCell ref="A75:B76"/>
    <mergeCell ref="C75:C76"/>
    <mergeCell ref="D75:D76"/>
    <mergeCell ref="G73:R73"/>
    <mergeCell ref="C67:C68"/>
    <mergeCell ref="D67:D68"/>
    <mergeCell ref="A69:B69"/>
    <mergeCell ref="F75:F76"/>
    <mergeCell ref="G75:R75"/>
    <mergeCell ref="A72:B72"/>
    <mergeCell ref="G57:R57"/>
    <mergeCell ref="A37:B37"/>
    <mergeCell ref="E75:E76"/>
    <mergeCell ref="A65:E65"/>
    <mergeCell ref="E67:E68"/>
    <mergeCell ref="A73:E73"/>
    <mergeCell ref="A70:B70"/>
    <mergeCell ref="A39:B39"/>
    <mergeCell ref="A59:D60"/>
    <mergeCell ref="A45:B45"/>
    <mergeCell ref="A83:E83"/>
    <mergeCell ref="G83:R83"/>
    <mergeCell ref="A77:B77"/>
    <mergeCell ref="A78:B78"/>
    <mergeCell ref="A80:B80"/>
    <mergeCell ref="A81:B81"/>
    <mergeCell ref="A82:E82"/>
    <mergeCell ref="G82:R82"/>
    <mergeCell ref="A79:B79"/>
  </mergeCells>
  <dataValidations count="1">
    <dataValidation allowBlank="1" showInputMessage="1" showErrorMessage="1" errorTitle="ERROR DE DATOS" error="En este campo no se pueden introducir decimales " sqref="D21:D22"/>
  </dataValidation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B10">
      <selection activeCell="F12" sqref="F12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30.140625" style="13" customWidth="1"/>
    <col min="4" max="4" width="16.28125" style="13" customWidth="1"/>
    <col min="5" max="5" width="10.7109375" style="13" customWidth="1"/>
    <col min="6" max="6" width="13.7109375" style="18" customWidth="1"/>
    <col min="7" max="7" width="17.00390625" style="19" customWidth="1"/>
    <col min="8" max="16384" width="11.421875" style="13" customWidth="1"/>
  </cols>
  <sheetData>
    <row r="1" spans="1:7" ht="26.25" customHeight="1">
      <c r="A1" s="383"/>
      <c r="B1" s="386" t="s">
        <v>49</v>
      </c>
      <c r="C1" s="386"/>
      <c r="D1" s="386"/>
      <c r="E1" s="386"/>
      <c r="F1" s="387" t="s">
        <v>51</v>
      </c>
      <c r="G1" s="387"/>
    </row>
    <row r="2" spans="1:7" ht="26.25" customHeight="1">
      <c r="A2" s="384"/>
      <c r="B2" s="386"/>
      <c r="C2" s="386"/>
      <c r="D2" s="386"/>
      <c r="E2" s="386"/>
      <c r="F2" s="388" t="s">
        <v>52</v>
      </c>
      <c r="G2" s="388"/>
    </row>
    <row r="3" spans="1:13" s="1" customFormat="1" ht="26.25" customHeight="1">
      <c r="A3" s="384"/>
      <c r="B3" s="389" t="s">
        <v>50</v>
      </c>
      <c r="C3" s="389"/>
      <c r="D3" s="389"/>
      <c r="E3" s="389"/>
      <c r="F3" s="6" t="s">
        <v>53</v>
      </c>
      <c r="G3" s="6" t="s">
        <v>68</v>
      </c>
      <c r="H3" s="5"/>
      <c r="I3" s="5"/>
      <c r="J3" s="5"/>
      <c r="K3" s="5"/>
      <c r="L3" s="5"/>
      <c r="M3" s="5"/>
    </row>
    <row r="4" spans="1:13" s="1" customFormat="1" ht="26.25" customHeight="1">
      <c r="A4" s="385"/>
      <c r="B4" s="389"/>
      <c r="C4" s="389"/>
      <c r="D4" s="389"/>
      <c r="E4" s="389"/>
      <c r="F4" s="6" t="str">
        <f>+'[1]POA H.B.'!K4</f>
        <v>Versión 0</v>
      </c>
      <c r="G4" s="26" t="str">
        <f>+'[1]POA H.B.'!O4</f>
        <v>21/09/217</v>
      </c>
      <c r="H4" s="5"/>
      <c r="I4" s="5"/>
      <c r="J4" s="5"/>
      <c r="K4" s="5"/>
      <c r="L4" s="5"/>
      <c r="M4" s="5"/>
    </row>
    <row r="5" spans="1:13" s="1" customFormat="1" ht="21" customHeight="1">
      <c r="A5" s="371" t="s">
        <v>54</v>
      </c>
      <c r="B5" s="371"/>
      <c r="C5" s="371"/>
      <c r="D5" s="371"/>
      <c r="E5" s="371"/>
      <c r="F5" s="371"/>
      <c r="G5" s="371"/>
      <c r="H5" s="5"/>
      <c r="I5" s="5"/>
      <c r="J5" s="5"/>
      <c r="K5" s="5"/>
      <c r="L5" s="5"/>
      <c r="M5" s="5"/>
    </row>
    <row r="6" spans="1:7" ht="28.5" customHeight="1">
      <c r="A6" s="392" t="s">
        <v>179</v>
      </c>
      <c r="B6" s="393"/>
      <c r="C6" s="393"/>
      <c r="D6" s="393"/>
      <c r="E6" s="393"/>
      <c r="F6" s="393"/>
      <c r="G6" s="394"/>
    </row>
    <row r="7" spans="1:7" ht="55.5" customHeight="1">
      <c r="A7" s="20" t="s">
        <v>71</v>
      </c>
      <c r="B7" s="395" t="s">
        <v>70</v>
      </c>
      <c r="C7" s="396"/>
      <c r="D7" s="21" t="s">
        <v>35</v>
      </c>
      <c r="E7" s="22" t="s">
        <v>48</v>
      </c>
      <c r="F7" s="23" t="s">
        <v>186</v>
      </c>
      <c r="G7" s="22" t="s">
        <v>72</v>
      </c>
    </row>
    <row r="8" spans="1:7" ht="33" customHeight="1">
      <c r="A8" s="207">
        <v>101020001</v>
      </c>
      <c r="B8" s="390" t="s">
        <v>216</v>
      </c>
      <c r="C8" s="391"/>
      <c r="D8" s="208" t="s">
        <v>172</v>
      </c>
      <c r="E8" s="184">
        <v>0.2</v>
      </c>
      <c r="F8" s="204">
        <v>1051398.4000000001</v>
      </c>
      <c r="G8" s="205">
        <f>E8*F8</f>
        <v>210279.68000000005</v>
      </c>
    </row>
    <row r="9" spans="1:7" ht="17.25" customHeight="1">
      <c r="A9" s="202" t="s">
        <v>191</v>
      </c>
      <c r="B9" s="368" t="s">
        <v>192</v>
      </c>
      <c r="C9" s="369"/>
      <c r="D9" s="183" t="s">
        <v>172</v>
      </c>
      <c r="E9" s="184">
        <v>30</v>
      </c>
      <c r="F9" s="201">
        <v>772.72</v>
      </c>
      <c r="G9" s="205">
        <f>E9*F9</f>
        <v>23181.600000000002</v>
      </c>
    </row>
    <row r="10" spans="1:7" ht="21.75" customHeight="1">
      <c r="A10" s="203" t="s">
        <v>193</v>
      </c>
      <c r="B10" s="368" t="s">
        <v>194</v>
      </c>
      <c r="C10" s="369"/>
      <c r="D10" s="177" t="s">
        <v>172</v>
      </c>
      <c r="E10" s="184">
        <v>85</v>
      </c>
      <c r="F10" s="201">
        <v>208</v>
      </c>
      <c r="G10" s="205">
        <f aca="true" t="shared" si="0" ref="G10:G19">E10*F10</f>
        <v>17680</v>
      </c>
    </row>
    <row r="11" spans="1:7" ht="27.75" customHeight="1">
      <c r="A11" s="203" t="s">
        <v>195</v>
      </c>
      <c r="B11" s="368" t="s">
        <v>196</v>
      </c>
      <c r="C11" s="369"/>
      <c r="D11" s="177" t="s">
        <v>172</v>
      </c>
      <c r="E11" s="184">
        <v>50</v>
      </c>
      <c r="F11" s="201">
        <v>1832.48</v>
      </c>
      <c r="G11" s="205">
        <f>E11*F11</f>
        <v>91624</v>
      </c>
    </row>
    <row r="12" spans="1:7" ht="27.75" customHeight="1">
      <c r="A12" s="203" t="s">
        <v>197</v>
      </c>
      <c r="B12" s="381" t="s">
        <v>198</v>
      </c>
      <c r="C12" s="382"/>
      <c r="D12" s="177" t="s">
        <v>172</v>
      </c>
      <c r="E12" s="185">
        <v>49</v>
      </c>
      <c r="F12" s="201">
        <v>156</v>
      </c>
      <c r="G12" s="205">
        <f t="shared" si="0"/>
        <v>7644</v>
      </c>
    </row>
    <row r="13" spans="1:7" ht="27.75" customHeight="1">
      <c r="A13" s="202" t="s">
        <v>199</v>
      </c>
      <c r="B13" s="366" t="s">
        <v>200</v>
      </c>
      <c r="C13" s="367"/>
      <c r="D13" s="177" t="s">
        <v>215</v>
      </c>
      <c r="E13" s="185">
        <v>4</v>
      </c>
      <c r="F13" s="201">
        <v>1410.24</v>
      </c>
      <c r="G13" s="205">
        <f t="shared" si="0"/>
        <v>5640.96</v>
      </c>
    </row>
    <row r="14" spans="1:7" s="17" customFormat="1" ht="22.5" customHeight="1">
      <c r="A14" s="202" t="s">
        <v>201</v>
      </c>
      <c r="B14" s="366" t="s">
        <v>202</v>
      </c>
      <c r="C14" s="367"/>
      <c r="D14" s="177" t="s">
        <v>172</v>
      </c>
      <c r="E14" s="185">
        <v>1</v>
      </c>
      <c r="F14" s="201">
        <v>3164.72</v>
      </c>
      <c r="G14" s="205">
        <f t="shared" si="0"/>
        <v>3164.72</v>
      </c>
    </row>
    <row r="15" spans="1:7" s="17" customFormat="1" ht="41.25" customHeight="1">
      <c r="A15" s="202" t="s">
        <v>208</v>
      </c>
      <c r="B15" s="366" t="s">
        <v>209</v>
      </c>
      <c r="C15" s="367"/>
      <c r="D15" s="177" t="s">
        <v>172</v>
      </c>
      <c r="E15" s="185">
        <v>33</v>
      </c>
      <c r="F15" s="204">
        <v>5473.52</v>
      </c>
      <c r="G15" s="205">
        <f>E15*F15</f>
        <v>180626.16</v>
      </c>
    </row>
    <row r="16" spans="1:7" s="17" customFormat="1" ht="22.5" customHeight="1">
      <c r="A16" s="202" t="s">
        <v>211</v>
      </c>
      <c r="B16" s="377" t="s">
        <v>210</v>
      </c>
      <c r="C16" s="378"/>
      <c r="D16" s="177" t="s">
        <v>212</v>
      </c>
      <c r="E16" s="185">
        <v>6</v>
      </c>
      <c r="F16" s="201">
        <v>13582.4</v>
      </c>
      <c r="G16" s="205">
        <f t="shared" si="0"/>
        <v>81494.4</v>
      </c>
    </row>
    <row r="17" spans="1:7" s="17" customFormat="1" ht="34.5" customHeight="1">
      <c r="A17" s="200" t="s">
        <v>214</v>
      </c>
      <c r="B17" s="379" t="s">
        <v>213</v>
      </c>
      <c r="C17" s="380"/>
      <c r="D17" s="177" t="s">
        <v>172</v>
      </c>
      <c r="E17" s="185">
        <v>6</v>
      </c>
      <c r="F17" s="201">
        <v>5987.280000000001</v>
      </c>
      <c r="G17" s="205">
        <f t="shared" si="0"/>
        <v>35923.68000000001</v>
      </c>
    </row>
    <row r="18" spans="1:7" ht="18.75" customHeight="1">
      <c r="A18" s="202" t="s">
        <v>203</v>
      </c>
      <c r="B18" s="370" t="s">
        <v>204</v>
      </c>
      <c r="C18" s="370"/>
      <c r="D18" s="177" t="s">
        <v>205</v>
      </c>
      <c r="E18" s="185">
        <v>1</v>
      </c>
      <c r="F18" s="201">
        <v>63167.52</v>
      </c>
      <c r="G18" s="206">
        <f t="shared" si="0"/>
        <v>63167.52</v>
      </c>
    </row>
    <row r="19" spans="1:7" ht="23.25" customHeight="1">
      <c r="A19" s="202" t="s">
        <v>206</v>
      </c>
      <c r="B19" s="375" t="s">
        <v>207</v>
      </c>
      <c r="C19" s="376"/>
      <c r="D19" s="177" t="s">
        <v>173</v>
      </c>
      <c r="E19" s="185">
        <v>10</v>
      </c>
      <c r="F19" s="201">
        <v>755.0400000000001</v>
      </c>
      <c r="G19" s="206">
        <f t="shared" si="0"/>
        <v>7550.400000000001</v>
      </c>
    </row>
    <row r="20" spans="1:7" ht="19.5" customHeight="1">
      <c r="A20" s="372" t="s">
        <v>98</v>
      </c>
      <c r="B20" s="373"/>
      <c r="C20" s="373"/>
      <c r="D20" s="373"/>
      <c r="E20" s="373"/>
      <c r="F20" s="374"/>
      <c r="G20" s="186">
        <f>SUM(G8:G19)</f>
        <v>727977.1200000001</v>
      </c>
    </row>
  </sheetData>
  <sheetProtection/>
  <mergeCells count="21">
    <mergeCell ref="B14:C14"/>
    <mergeCell ref="B8:C8"/>
    <mergeCell ref="A6:G6"/>
    <mergeCell ref="B7:C7"/>
    <mergeCell ref="B9:C9"/>
    <mergeCell ref="B12:C12"/>
    <mergeCell ref="A1:A4"/>
    <mergeCell ref="B1:E2"/>
    <mergeCell ref="F1:G1"/>
    <mergeCell ref="F2:G2"/>
    <mergeCell ref="B3:E4"/>
    <mergeCell ref="B13:C13"/>
    <mergeCell ref="B10:C10"/>
    <mergeCell ref="B18:C18"/>
    <mergeCell ref="A5:G5"/>
    <mergeCell ref="A20:F20"/>
    <mergeCell ref="B19:C19"/>
    <mergeCell ref="B16:C16"/>
    <mergeCell ref="B15:C15"/>
    <mergeCell ref="B17:C17"/>
    <mergeCell ref="B11:C11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portrait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F22">
      <selection activeCell="G25" sqref="G25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6" width="32.8515625" style="1" customWidth="1"/>
    <col min="7" max="7" width="14.8515625" style="1" customWidth="1"/>
    <col min="8" max="8" width="17.57421875" style="1" customWidth="1"/>
    <col min="9" max="9" width="19.421875" style="1" customWidth="1"/>
    <col min="10" max="10" width="19.140625" style="1" customWidth="1"/>
    <col min="11" max="11" width="12.7109375" style="1" customWidth="1"/>
    <col min="12" max="12" width="19.28125" style="1" customWidth="1"/>
    <col min="13" max="13" width="10.421875" style="1" customWidth="1"/>
    <col min="14" max="14" width="19.7109375" style="1" customWidth="1"/>
    <col min="15" max="15" width="10.421875" style="1" customWidth="1"/>
    <col min="16" max="16" width="19.7109375" style="1" customWidth="1"/>
    <col min="17" max="17" width="10.421875" style="1" customWidth="1"/>
    <col min="18" max="18" width="21.7109375" style="1" customWidth="1"/>
    <col min="19" max="19" width="14.421875" style="1" customWidth="1"/>
    <col min="20" max="20" width="14.140625" style="1" customWidth="1"/>
    <col min="21" max="21" width="21.421875" style="1" customWidth="1"/>
    <col min="22" max="16384" width="9.140625" style="1" customWidth="1"/>
  </cols>
  <sheetData>
    <row r="1" spans="1:23" ht="36" customHeight="1">
      <c r="A1" s="252"/>
      <c r="B1" s="252"/>
      <c r="C1" s="252"/>
      <c r="D1" s="432" t="s">
        <v>14</v>
      </c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4"/>
      <c r="R1" s="114"/>
      <c r="S1" s="387" t="s">
        <v>51</v>
      </c>
      <c r="T1" s="387"/>
      <c r="U1" s="387"/>
      <c r="V1" s="5"/>
      <c r="W1" s="5"/>
    </row>
    <row r="2" spans="1:23" ht="25.5" customHeight="1">
      <c r="A2" s="252"/>
      <c r="B2" s="252"/>
      <c r="C2" s="252"/>
      <c r="D2" s="435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7"/>
      <c r="R2" s="114"/>
      <c r="S2" s="430" t="s">
        <v>52</v>
      </c>
      <c r="T2" s="430"/>
      <c r="U2" s="430"/>
      <c r="V2" s="5"/>
      <c r="W2" s="5"/>
    </row>
    <row r="3" spans="1:23" ht="33" customHeight="1">
      <c r="A3" s="252"/>
      <c r="B3" s="252"/>
      <c r="C3" s="252"/>
      <c r="D3" s="432" t="s">
        <v>50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4"/>
      <c r="R3" s="114"/>
      <c r="S3" s="6" t="s">
        <v>53</v>
      </c>
      <c r="T3" s="244" t="s">
        <v>69</v>
      </c>
      <c r="U3" s="244"/>
      <c r="V3" s="5"/>
      <c r="W3" s="5"/>
    </row>
    <row r="4" spans="1:23" ht="30.75" customHeight="1">
      <c r="A4" s="252"/>
      <c r="B4" s="252"/>
      <c r="C4" s="252"/>
      <c r="D4" s="435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7"/>
      <c r="R4" s="114"/>
      <c r="S4" s="6" t="e">
        <f>+#REF!</f>
        <v>#REF!</v>
      </c>
      <c r="T4" s="431" t="e">
        <f>+#REF!</f>
        <v>#REF!</v>
      </c>
      <c r="U4" s="431"/>
      <c r="V4" s="5"/>
      <c r="W4" s="5"/>
    </row>
    <row r="5" spans="1:23" ht="21" customHeight="1">
      <c r="A5" s="438" t="s">
        <v>54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  <c r="V5" s="5"/>
      <c r="W5" s="5"/>
    </row>
    <row r="6" spans="1:23" ht="21" customHeight="1">
      <c r="A6" s="438" t="s">
        <v>100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40"/>
      <c r="V6" s="5"/>
      <c r="W6" s="5"/>
    </row>
    <row r="7" spans="1:23" ht="21.75" customHeight="1">
      <c r="A7" s="420" t="s">
        <v>46</v>
      </c>
      <c r="B7" s="420"/>
      <c r="C7" s="420"/>
      <c r="D7" s="420"/>
      <c r="E7" s="424" t="s">
        <v>111</v>
      </c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  <c r="V7" s="5"/>
      <c r="W7" s="5"/>
    </row>
    <row r="8" spans="1:23" ht="21.75" customHeight="1">
      <c r="A8" s="420" t="s">
        <v>47</v>
      </c>
      <c r="B8" s="420"/>
      <c r="C8" s="420"/>
      <c r="D8" s="420"/>
      <c r="E8" s="427" t="s">
        <v>112</v>
      </c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9"/>
      <c r="V8" s="5"/>
      <c r="W8" s="5"/>
    </row>
    <row r="9" spans="1:23" ht="21.75" customHeight="1">
      <c r="A9" s="420" t="s">
        <v>101</v>
      </c>
      <c r="B9" s="420"/>
      <c r="C9" s="420"/>
      <c r="D9" s="420"/>
      <c r="E9" s="427" t="s">
        <v>113</v>
      </c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9"/>
      <c r="V9" s="5"/>
      <c r="W9" s="5"/>
    </row>
    <row r="10" spans="1:21" ht="21.75" customHeight="1">
      <c r="A10" s="420" t="s">
        <v>45</v>
      </c>
      <c r="B10" s="420"/>
      <c r="C10" s="420"/>
      <c r="D10" s="420"/>
      <c r="E10" s="445" t="s">
        <v>115</v>
      </c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4"/>
    </row>
    <row r="11" spans="1:21" ht="21.75" customHeight="1">
      <c r="A11" s="420" t="s">
        <v>102</v>
      </c>
      <c r="B11" s="420"/>
      <c r="C11" s="420"/>
      <c r="D11" s="420"/>
      <c r="E11" s="449" t="s">
        <v>114</v>
      </c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1"/>
    </row>
    <row r="12" spans="1:21" ht="12.75" customHeight="1">
      <c r="A12" s="422" t="s">
        <v>109</v>
      </c>
      <c r="B12" s="232" t="s">
        <v>103</v>
      </c>
      <c r="C12" s="232"/>
      <c r="D12" s="232"/>
      <c r="E12" s="232"/>
      <c r="F12" s="423" t="s">
        <v>74</v>
      </c>
      <c r="G12" s="402" t="s">
        <v>181</v>
      </c>
      <c r="H12" s="402" t="s">
        <v>180</v>
      </c>
      <c r="I12" s="423" t="s">
        <v>104</v>
      </c>
      <c r="J12" s="232" t="s">
        <v>35</v>
      </c>
      <c r="K12" s="232" t="s">
        <v>63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</row>
    <row r="13" spans="1:21" ht="12.75">
      <c r="A13" s="422"/>
      <c r="B13" s="232"/>
      <c r="C13" s="232"/>
      <c r="D13" s="232"/>
      <c r="E13" s="232"/>
      <c r="F13" s="423"/>
      <c r="G13" s="403"/>
      <c r="H13" s="403"/>
      <c r="I13" s="423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</row>
    <row r="14" spans="1:21" ht="42.75" customHeight="1">
      <c r="A14" s="422"/>
      <c r="B14" s="232"/>
      <c r="C14" s="232"/>
      <c r="D14" s="232"/>
      <c r="E14" s="232"/>
      <c r="F14" s="423"/>
      <c r="G14" s="404"/>
      <c r="H14" s="404"/>
      <c r="I14" s="423"/>
      <c r="J14" s="232"/>
      <c r="K14" s="115" t="s">
        <v>122</v>
      </c>
      <c r="L14" s="115" t="s">
        <v>147</v>
      </c>
      <c r="M14" s="115" t="s">
        <v>123</v>
      </c>
      <c r="N14" s="115" t="s">
        <v>148</v>
      </c>
      <c r="O14" s="115" t="s">
        <v>124</v>
      </c>
      <c r="P14" s="115" t="s">
        <v>149</v>
      </c>
      <c r="Q14" s="115" t="s">
        <v>125</v>
      </c>
      <c r="R14" s="115" t="s">
        <v>150</v>
      </c>
      <c r="S14" s="232" t="s">
        <v>76</v>
      </c>
      <c r="T14" s="232"/>
      <c r="U14" s="113" t="s">
        <v>110</v>
      </c>
    </row>
    <row r="15" spans="1:21" ht="39" customHeight="1">
      <c r="A15" s="409" t="s">
        <v>115</v>
      </c>
      <c r="B15" s="405" t="s">
        <v>116</v>
      </c>
      <c r="C15" s="406"/>
      <c r="D15" s="406"/>
      <c r="E15" s="407"/>
      <c r="F15" s="198" t="s">
        <v>118</v>
      </c>
      <c r="G15" s="198"/>
      <c r="H15" s="198"/>
      <c r="I15" s="199">
        <v>0</v>
      </c>
      <c r="J15" s="141" t="s">
        <v>121</v>
      </c>
      <c r="K15" s="140">
        <v>0.4</v>
      </c>
      <c r="L15" s="142">
        <v>1689066946</v>
      </c>
      <c r="M15" s="140">
        <v>0.5</v>
      </c>
      <c r="N15" s="143">
        <v>645400000</v>
      </c>
      <c r="O15" s="144">
        <v>0.1</v>
      </c>
      <c r="P15" s="143">
        <v>569175957</v>
      </c>
      <c r="Q15" s="145"/>
      <c r="R15" s="146"/>
      <c r="S15" s="412">
        <f aca="true" t="shared" si="0" ref="S15:S20">I15+K15+M15+O15+Q15</f>
        <v>1</v>
      </c>
      <c r="T15" s="412"/>
      <c r="U15" s="441">
        <f>SUM(L15:L18)+SUM(N15:N18)+SUM(P15:P18)+SUM(R15:R18)+R19</f>
        <v>3432452903</v>
      </c>
    </row>
    <row r="16" spans="1:21" ht="39.75" customHeight="1">
      <c r="A16" s="410"/>
      <c r="B16" s="446" t="s">
        <v>117</v>
      </c>
      <c r="C16" s="447"/>
      <c r="D16" s="447"/>
      <c r="E16" s="448"/>
      <c r="F16" s="198" t="s">
        <v>119</v>
      </c>
      <c r="G16" s="198"/>
      <c r="H16" s="198"/>
      <c r="I16" s="199">
        <v>0.17</v>
      </c>
      <c r="J16" s="141" t="s">
        <v>121</v>
      </c>
      <c r="K16" s="140">
        <v>0.4</v>
      </c>
      <c r="L16" s="147">
        <v>9340000</v>
      </c>
      <c r="M16" s="140">
        <v>0.42999999999999994</v>
      </c>
      <c r="N16" s="143">
        <v>28065000</v>
      </c>
      <c r="O16" s="144">
        <v>0</v>
      </c>
      <c r="P16" s="175"/>
      <c r="Q16" s="144">
        <v>0</v>
      </c>
      <c r="R16" s="147">
        <v>0</v>
      </c>
      <c r="S16" s="412">
        <f t="shared" si="0"/>
        <v>1</v>
      </c>
      <c r="T16" s="412"/>
      <c r="U16" s="442"/>
    </row>
    <row r="17" spans="1:21" ht="57" customHeight="1">
      <c r="A17" s="410"/>
      <c r="B17" s="405" t="s">
        <v>126</v>
      </c>
      <c r="C17" s="406"/>
      <c r="D17" s="406"/>
      <c r="E17" s="407"/>
      <c r="F17" s="198" t="s">
        <v>120</v>
      </c>
      <c r="G17" s="198"/>
      <c r="H17" s="198"/>
      <c r="I17" s="199">
        <v>0.17</v>
      </c>
      <c r="J17" s="141" t="s">
        <v>121</v>
      </c>
      <c r="K17" s="140">
        <v>0.4</v>
      </c>
      <c r="L17" s="147">
        <v>9340000</v>
      </c>
      <c r="M17" s="140">
        <v>0.42999999999999994</v>
      </c>
      <c r="N17" s="143">
        <v>28065000</v>
      </c>
      <c r="O17" s="144">
        <v>0</v>
      </c>
      <c r="P17" s="143">
        <v>0</v>
      </c>
      <c r="Q17" s="144">
        <v>0</v>
      </c>
      <c r="R17" s="147">
        <v>0</v>
      </c>
      <c r="S17" s="412">
        <f t="shared" si="0"/>
        <v>1</v>
      </c>
      <c r="T17" s="412"/>
      <c r="U17" s="442"/>
    </row>
    <row r="18" spans="1:21" s="5" customFormat="1" ht="61.5" customHeight="1">
      <c r="A18" s="410"/>
      <c r="B18" s="405" t="s">
        <v>159</v>
      </c>
      <c r="C18" s="406"/>
      <c r="D18" s="406"/>
      <c r="E18" s="407"/>
      <c r="F18" s="198" t="s">
        <v>158</v>
      </c>
      <c r="G18" s="198"/>
      <c r="H18" s="198"/>
      <c r="I18" s="199">
        <v>0</v>
      </c>
      <c r="J18" s="141" t="s">
        <v>121</v>
      </c>
      <c r="K18" s="140">
        <v>0</v>
      </c>
      <c r="L18" s="147">
        <v>30000000</v>
      </c>
      <c r="M18" s="140">
        <v>0.5</v>
      </c>
      <c r="N18" s="143">
        <v>217000000</v>
      </c>
      <c r="O18" s="144">
        <v>0.5</v>
      </c>
      <c r="P18" s="143">
        <f>65000000+52000000</f>
        <v>117000000</v>
      </c>
      <c r="Q18" s="144"/>
      <c r="R18" s="147"/>
      <c r="S18" s="412">
        <f t="shared" si="0"/>
        <v>1</v>
      </c>
      <c r="T18" s="412"/>
      <c r="U18" s="443"/>
    </row>
    <row r="19" spans="1:21" s="5" customFormat="1" ht="61.5" customHeight="1">
      <c r="A19" s="411"/>
      <c r="B19" s="413" t="s">
        <v>166</v>
      </c>
      <c r="C19" s="414"/>
      <c r="D19" s="414"/>
      <c r="E19" s="415"/>
      <c r="F19" s="139" t="s">
        <v>167</v>
      </c>
      <c r="G19" s="140">
        <v>1</v>
      </c>
      <c r="H19" s="194">
        <v>95000000</v>
      </c>
      <c r="I19" s="140">
        <v>0</v>
      </c>
      <c r="J19" s="141" t="s">
        <v>121</v>
      </c>
      <c r="K19" s="140">
        <v>0</v>
      </c>
      <c r="L19" s="147">
        <v>0</v>
      </c>
      <c r="M19" s="140">
        <v>0</v>
      </c>
      <c r="N19" s="143">
        <v>0</v>
      </c>
      <c r="O19" s="144">
        <v>0</v>
      </c>
      <c r="P19" s="143">
        <v>0</v>
      </c>
      <c r="Q19" s="144">
        <v>1</v>
      </c>
      <c r="R19" s="147">
        <v>90000000</v>
      </c>
      <c r="S19" s="412">
        <f t="shared" si="0"/>
        <v>1</v>
      </c>
      <c r="T19" s="412"/>
      <c r="U19" s="180"/>
    </row>
    <row r="20" spans="1:21" s="5" customFormat="1" ht="55.5" customHeight="1">
      <c r="A20" s="388" t="s">
        <v>127</v>
      </c>
      <c r="B20" s="418" t="s">
        <v>128</v>
      </c>
      <c r="C20" s="418"/>
      <c r="D20" s="418"/>
      <c r="E20" s="418"/>
      <c r="F20" s="118" t="s">
        <v>130</v>
      </c>
      <c r="G20" s="118"/>
      <c r="H20" s="118"/>
      <c r="I20" s="126">
        <v>0.3833333333333333</v>
      </c>
      <c r="J20" s="115" t="s">
        <v>121</v>
      </c>
      <c r="K20" s="127">
        <v>0.10832</v>
      </c>
      <c r="L20" s="125">
        <v>223670996</v>
      </c>
      <c r="M20" s="171">
        <v>0.0833</v>
      </c>
      <c r="N20" s="123">
        <f>279660000-120000000+100000000</f>
        <v>259660000</v>
      </c>
      <c r="O20" s="172">
        <v>0.1583</v>
      </c>
      <c r="P20" s="123">
        <f>234550000+394000</f>
        <v>234944000</v>
      </c>
      <c r="Q20" s="135">
        <v>0.15</v>
      </c>
      <c r="R20" s="125"/>
      <c r="S20" s="444">
        <f t="shared" si="0"/>
        <v>0.8832533333333333</v>
      </c>
      <c r="T20" s="444"/>
      <c r="U20" s="421">
        <f>SUM(L20:L21)+SUM(N20:N21)+SUM(P20:P21)+SUM(R20:R21)</f>
        <v>975230996</v>
      </c>
    </row>
    <row r="21" spans="1:21" s="5" customFormat="1" ht="51" customHeight="1">
      <c r="A21" s="388"/>
      <c r="B21" s="418" t="s">
        <v>129</v>
      </c>
      <c r="C21" s="418"/>
      <c r="D21" s="418"/>
      <c r="E21" s="418"/>
      <c r="F21" s="117" t="s">
        <v>131</v>
      </c>
      <c r="G21" s="117"/>
      <c r="H21" s="117"/>
      <c r="I21" s="128">
        <v>1</v>
      </c>
      <c r="J21" s="115" t="s">
        <v>121</v>
      </c>
      <c r="K21" s="128">
        <v>1</v>
      </c>
      <c r="L21" s="125">
        <v>70000000</v>
      </c>
      <c r="M21" s="119">
        <v>1</v>
      </c>
      <c r="N21" s="123">
        <v>111900000</v>
      </c>
      <c r="O21" s="136">
        <v>1</v>
      </c>
      <c r="P21" s="123">
        <v>75056000</v>
      </c>
      <c r="Q21" s="136">
        <v>1</v>
      </c>
      <c r="R21" s="125">
        <v>0</v>
      </c>
      <c r="S21" s="419">
        <v>1</v>
      </c>
      <c r="T21" s="419"/>
      <c r="U21" s="422"/>
    </row>
    <row r="22" spans="1:21" s="5" customFormat="1" ht="51.75" customHeight="1">
      <c r="A22" s="129" t="s">
        <v>132</v>
      </c>
      <c r="B22" s="418" t="s">
        <v>133</v>
      </c>
      <c r="C22" s="418"/>
      <c r="D22" s="418"/>
      <c r="E22" s="418"/>
      <c r="F22" s="118" t="s">
        <v>134</v>
      </c>
      <c r="G22" s="118"/>
      <c r="H22" s="118"/>
      <c r="I22" s="134">
        <v>0</v>
      </c>
      <c r="J22" s="131" t="s">
        <v>135</v>
      </c>
      <c r="K22" s="131">
        <v>0</v>
      </c>
      <c r="L22" s="125">
        <v>0</v>
      </c>
      <c r="M22" s="132">
        <v>0</v>
      </c>
      <c r="N22" s="123">
        <v>0</v>
      </c>
      <c r="O22" s="137">
        <v>1</v>
      </c>
      <c r="P22" s="123">
        <v>190000000</v>
      </c>
      <c r="Q22" s="137">
        <v>0</v>
      </c>
      <c r="R22" s="125">
        <v>0</v>
      </c>
      <c r="S22" s="416">
        <f>I22+K22+M22+O22+Q22</f>
        <v>1</v>
      </c>
      <c r="T22" s="417"/>
      <c r="U22" s="124">
        <f>L22+N22+P22+R22</f>
        <v>190000000</v>
      </c>
    </row>
    <row r="23" spans="1:21" s="5" customFormat="1" ht="39.75" customHeight="1">
      <c r="A23" s="129" t="s">
        <v>136</v>
      </c>
      <c r="B23" s="418" t="s">
        <v>137</v>
      </c>
      <c r="C23" s="418"/>
      <c r="D23" s="418"/>
      <c r="E23" s="418"/>
      <c r="F23" s="118" t="s">
        <v>138</v>
      </c>
      <c r="G23" s="118"/>
      <c r="H23" s="118"/>
      <c r="I23" s="134">
        <v>0</v>
      </c>
      <c r="J23" s="115" t="s">
        <v>121</v>
      </c>
      <c r="K23" s="131">
        <v>0</v>
      </c>
      <c r="L23" s="125">
        <v>0</v>
      </c>
      <c r="M23" s="120">
        <v>0</v>
      </c>
      <c r="N23" s="130"/>
      <c r="O23" s="138">
        <v>0</v>
      </c>
      <c r="P23" s="130">
        <v>0</v>
      </c>
      <c r="Q23" s="138">
        <v>0</v>
      </c>
      <c r="R23" s="125">
        <v>0</v>
      </c>
      <c r="S23" s="419">
        <f>I23+K23+M23+O23+Q23</f>
        <v>0</v>
      </c>
      <c r="T23" s="419"/>
      <c r="U23" s="124">
        <f>L23+N23+P23+R23</f>
        <v>0</v>
      </c>
    </row>
    <row r="24" spans="1:21" s="5" customFormat="1" ht="39.75" customHeight="1">
      <c r="A24" s="402" t="s">
        <v>139</v>
      </c>
      <c r="B24" s="397" t="s">
        <v>140</v>
      </c>
      <c r="C24" s="398"/>
      <c r="D24" s="398"/>
      <c r="E24" s="398"/>
      <c r="F24" s="118" t="s">
        <v>141</v>
      </c>
      <c r="G24" s="131">
        <v>1</v>
      </c>
      <c r="H24" s="456">
        <v>300000000</v>
      </c>
      <c r="I24" s="134">
        <v>0</v>
      </c>
      <c r="J24" s="115" t="s">
        <v>121</v>
      </c>
      <c r="K24" s="131">
        <v>0</v>
      </c>
      <c r="L24" s="125">
        <v>96062116</v>
      </c>
      <c r="M24" s="132">
        <v>1</v>
      </c>
      <c r="N24" s="130"/>
      <c r="O24" s="137">
        <v>0</v>
      </c>
      <c r="P24" s="130"/>
      <c r="Q24" s="137">
        <v>0</v>
      </c>
      <c r="R24" s="125"/>
      <c r="S24" s="416">
        <f>I24+K24+M24+O24+Q24</f>
        <v>1</v>
      </c>
      <c r="T24" s="417"/>
      <c r="U24" s="124"/>
    </row>
    <row r="25" spans="1:21" s="5" customFormat="1" ht="39.75" customHeight="1">
      <c r="A25" s="404"/>
      <c r="B25" s="399"/>
      <c r="C25" s="400"/>
      <c r="D25" s="400"/>
      <c r="E25" s="400"/>
      <c r="F25" s="173" t="s">
        <v>160</v>
      </c>
      <c r="G25" s="193">
        <v>1</v>
      </c>
      <c r="H25" s="457"/>
      <c r="I25" s="170">
        <v>0</v>
      </c>
      <c r="J25" s="131" t="s">
        <v>135</v>
      </c>
      <c r="K25" s="170">
        <v>0</v>
      </c>
      <c r="L25" s="170">
        <v>0</v>
      </c>
      <c r="M25" s="170">
        <v>0.1</v>
      </c>
      <c r="N25" s="170">
        <v>0</v>
      </c>
      <c r="O25" s="170">
        <v>0.4</v>
      </c>
      <c r="P25" s="123">
        <f>60000000-22000000</f>
        <v>38000000</v>
      </c>
      <c r="Q25" s="170">
        <v>0.5</v>
      </c>
      <c r="R25" s="123">
        <v>224711919</v>
      </c>
      <c r="S25" s="401"/>
      <c r="T25" s="401"/>
      <c r="U25" s="124">
        <f>L24+N24+P24+R24</f>
        <v>96062116</v>
      </c>
    </row>
    <row r="26" spans="1:21" s="5" customFormat="1" ht="85.5" customHeight="1">
      <c r="A26" s="402" t="s">
        <v>142</v>
      </c>
      <c r="B26" s="408" t="s">
        <v>143</v>
      </c>
      <c r="C26" s="227"/>
      <c r="D26" s="227"/>
      <c r="E26" s="228"/>
      <c r="F26" s="118" t="s">
        <v>144</v>
      </c>
      <c r="G26" s="196">
        <v>1</v>
      </c>
      <c r="H26" s="195">
        <v>50000000</v>
      </c>
      <c r="I26" s="134">
        <v>0</v>
      </c>
      <c r="J26" s="115" t="s">
        <v>121</v>
      </c>
      <c r="K26" s="120">
        <v>0.08</v>
      </c>
      <c r="L26" s="125"/>
      <c r="M26" s="120">
        <v>0.3448</v>
      </c>
      <c r="N26" s="130"/>
      <c r="O26" s="138">
        <v>0.3448</v>
      </c>
      <c r="P26" s="130"/>
      <c r="Q26" s="138">
        <v>0.23</v>
      </c>
      <c r="R26" s="125"/>
      <c r="S26" s="454">
        <f>I26+K26+M26+O26+Q26</f>
        <v>0.9996</v>
      </c>
      <c r="T26" s="455"/>
      <c r="U26" s="124">
        <f>L26+N26+P26+R26</f>
        <v>0</v>
      </c>
    </row>
    <row r="27" spans="1:21" s="5" customFormat="1" ht="51" customHeight="1">
      <c r="A27" s="404"/>
      <c r="B27" s="408" t="s">
        <v>146</v>
      </c>
      <c r="C27" s="227"/>
      <c r="D27" s="227"/>
      <c r="E27" s="228"/>
      <c r="F27" s="118" t="s">
        <v>145</v>
      </c>
      <c r="G27" s="196">
        <v>1</v>
      </c>
      <c r="H27" s="118"/>
      <c r="I27" s="134">
        <v>1</v>
      </c>
      <c r="J27" s="115" t="s">
        <v>121</v>
      </c>
      <c r="K27" s="134">
        <v>1</v>
      </c>
      <c r="L27" s="125"/>
      <c r="M27" s="120">
        <v>1</v>
      </c>
      <c r="N27" s="130"/>
      <c r="O27" s="138">
        <v>1</v>
      </c>
      <c r="P27" s="130"/>
      <c r="Q27" s="138">
        <v>1</v>
      </c>
      <c r="R27" s="125"/>
      <c r="S27" s="454">
        <v>1</v>
      </c>
      <c r="T27" s="455"/>
      <c r="U27" s="124">
        <f>L27+N27+P27+R27</f>
        <v>0</v>
      </c>
    </row>
    <row r="28" spans="1:21" s="14" customFormat="1" ht="23.25" customHeight="1">
      <c r="A28" s="458" t="s">
        <v>75</v>
      </c>
      <c r="B28" s="459"/>
      <c r="C28" s="459"/>
      <c r="D28" s="459"/>
      <c r="E28" s="459"/>
      <c r="F28" s="460"/>
      <c r="G28" s="116"/>
      <c r="H28" s="197">
        <f>SUM(H15:H27)</f>
        <v>445000000</v>
      </c>
      <c r="I28" s="116"/>
      <c r="J28" s="116"/>
      <c r="K28" s="116"/>
      <c r="L28" s="122">
        <f>SUM(L15:L27)</f>
        <v>2127480058</v>
      </c>
      <c r="M28" s="116"/>
      <c r="N28" s="122">
        <f>SUM(N15:N27)</f>
        <v>1290090000</v>
      </c>
      <c r="O28" s="116"/>
      <c r="P28" s="122">
        <f>SUM(P15:P27)</f>
        <v>1224175957</v>
      </c>
      <c r="Q28" s="121"/>
      <c r="R28" s="122">
        <f>SUM(R15:R27)</f>
        <v>314711919</v>
      </c>
      <c r="S28" s="452">
        <f>L28+N28+P28+R28</f>
        <v>4956457934</v>
      </c>
      <c r="T28" s="453"/>
      <c r="U28" s="122">
        <f>SUM(U15:U27)</f>
        <v>4693746015</v>
      </c>
    </row>
    <row r="29" spans="2:3" ht="12.75">
      <c r="B29" s="4"/>
      <c r="C29" s="4"/>
    </row>
    <row r="30" ht="12.75">
      <c r="D30" s="1"/>
    </row>
    <row r="31" ht="12.75">
      <c r="I31" s="133"/>
    </row>
    <row r="34" spans="10:21" ht="12.75"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0:21" ht="12.75"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0:21" ht="12.75">
      <c r="J36" s="16"/>
      <c r="K36" s="16"/>
      <c r="L36" s="16"/>
      <c r="M36" s="16"/>
      <c r="N36" s="16"/>
      <c r="O36" s="16"/>
      <c r="P36" s="16"/>
      <c r="Q36" s="15"/>
      <c r="R36" s="15"/>
      <c r="S36" s="15"/>
      <c r="T36" s="15"/>
      <c r="U36" s="15"/>
    </row>
    <row r="37" spans="10:21" ht="12.75">
      <c r="J37" s="16"/>
      <c r="K37" s="16"/>
      <c r="L37" s="16"/>
      <c r="M37" s="16"/>
      <c r="N37" s="16"/>
      <c r="O37" s="16"/>
      <c r="P37" s="16"/>
      <c r="Q37" s="15"/>
      <c r="R37" s="15"/>
      <c r="S37" s="15"/>
      <c r="T37" s="15"/>
      <c r="U37" s="15"/>
    </row>
    <row r="38" spans="10:21" ht="12.75">
      <c r="J38" s="16"/>
      <c r="K38" s="16"/>
      <c r="L38" s="16"/>
      <c r="M38" s="16"/>
      <c r="N38" s="16"/>
      <c r="O38" s="16"/>
      <c r="P38" s="16"/>
      <c r="Q38" s="15"/>
      <c r="R38" s="15"/>
      <c r="S38" s="15"/>
      <c r="T38" s="15"/>
      <c r="U38" s="15"/>
    </row>
    <row r="39" spans="10:21" ht="12.75">
      <c r="J39" s="16"/>
      <c r="K39" s="16"/>
      <c r="L39" s="16"/>
      <c r="M39" s="16"/>
      <c r="N39" s="16"/>
      <c r="O39" s="16"/>
      <c r="P39" s="16"/>
      <c r="Q39" s="15"/>
      <c r="R39" s="15"/>
      <c r="S39" s="15"/>
      <c r="T39" s="15"/>
      <c r="U39" s="15"/>
    </row>
    <row r="40" spans="10:21" ht="12.75"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0:21" ht="12.75"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0:21" ht="12.75"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0:21" ht="12.75"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0:21" ht="12.75"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0:21" ht="12.75"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0:21" ht="12.75"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0:21" ht="12.75"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0:21" ht="12.75"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</sheetData>
  <sheetProtection/>
  <mergeCells count="62">
    <mergeCell ref="S28:T28"/>
    <mergeCell ref="A12:A14"/>
    <mergeCell ref="S14:T14"/>
    <mergeCell ref="S26:T26"/>
    <mergeCell ref="H24:H25"/>
    <mergeCell ref="B12:E14"/>
    <mergeCell ref="S22:T22"/>
    <mergeCell ref="A28:F28"/>
    <mergeCell ref="B27:E27"/>
    <mergeCell ref="S27:T27"/>
    <mergeCell ref="A11:D11"/>
    <mergeCell ref="S16:T16"/>
    <mergeCell ref="E11:U11"/>
    <mergeCell ref="J12:J14"/>
    <mergeCell ref="F12:F14"/>
    <mergeCell ref="B23:E23"/>
    <mergeCell ref="B21:E21"/>
    <mergeCell ref="S23:T23"/>
    <mergeCell ref="E9:U9"/>
    <mergeCell ref="A20:A21"/>
    <mergeCell ref="K12:U13"/>
    <mergeCell ref="U15:U18"/>
    <mergeCell ref="S20:T20"/>
    <mergeCell ref="A9:D9"/>
    <mergeCell ref="E10:U10"/>
    <mergeCell ref="B18:E18"/>
    <mergeCell ref="S15:T15"/>
    <mergeCell ref="B16:E16"/>
    <mergeCell ref="S1:U1"/>
    <mergeCell ref="S2:U2"/>
    <mergeCell ref="T3:U3"/>
    <mergeCell ref="T4:U4"/>
    <mergeCell ref="D1:Q2"/>
    <mergeCell ref="A6:U6"/>
    <mergeCell ref="A1:C4"/>
    <mergeCell ref="D3:Q4"/>
    <mergeCell ref="A5:U5"/>
    <mergeCell ref="A7:D7"/>
    <mergeCell ref="A8:D8"/>
    <mergeCell ref="U20:U21"/>
    <mergeCell ref="B22:E22"/>
    <mergeCell ref="I12:I14"/>
    <mergeCell ref="A10:D10"/>
    <mergeCell ref="B17:E17"/>
    <mergeCell ref="E7:U7"/>
    <mergeCell ref="S17:T17"/>
    <mergeCell ref="E8:U8"/>
    <mergeCell ref="A15:A19"/>
    <mergeCell ref="S19:T19"/>
    <mergeCell ref="B19:E19"/>
    <mergeCell ref="A24:A25"/>
    <mergeCell ref="S24:T24"/>
    <mergeCell ref="A26:A27"/>
    <mergeCell ref="S18:T18"/>
    <mergeCell ref="B20:E20"/>
    <mergeCell ref="S21:T21"/>
    <mergeCell ref="B24:E25"/>
    <mergeCell ref="S25:T25"/>
    <mergeCell ref="G12:G14"/>
    <mergeCell ref="H12:H14"/>
    <mergeCell ref="B15:E15"/>
    <mergeCell ref="B26:E26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2020-01-02T16:30:10Z</cp:lastPrinted>
  <dcterms:created xsi:type="dcterms:W3CDTF">2009-04-02T20:41:07Z</dcterms:created>
  <dcterms:modified xsi:type="dcterms:W3CDTF">2020-01-22T20:50:46Z</dcterms:modified>
  <cp:category/>
  <cp:version/>
  <cp:contentType/>
  <cp:contentStatus/>
</cp:coreProperties>
</file>