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1"/>
  </bookViews>
  <sheets>
    <sheet name="POA H.A." sheetId="1" r:id="rId1"/>
    <sheet name="POA H.B." sheetId="2" r:id="rId2"/>
    <sheet name="POA H.C.  " sheetId="3" r:id="rId3"/>
    <sheet name="POA H.D." sheetId="4" r:id="rId4"/>
  </sheets>
  <externalReferences>
    <externalReference r:id="rId7"/>
    <externalReference r:id="rId8"/>
    <externalReference r:id="rId9"/>
    <externalReference r:id="rId10"/>
    <externalReference r:id="rId11"/>
  </externalReferences>
  <definedNames>
    <definedName name="_xlnm.Print_Area" localSheetId="0">'POA H.A.'!$A$1:$S$32</definedName>
    <definedName name="_xlnm.Print_Titles" localSheetId="1">'POA H.B.'!$1:$8</definedName>
  </definedNames>
  <calcPr fullCalcOnLoad="1"/>
</workbook>
</file>

<file path=xl/comments1.xml><?xml version="1.0" encoding="utf-8"?>
<comments xmlns="http://schemas.openxmlformats.org/spreadsheetml/2006/main">
  <authors>
    <author>grodriguez</author>
    <author>Celia Vel?squez</author>
  </authors>
  <commentList>
    <comment ref="P12" authorId="0">
      <text>
        <r>
          <rPr>
            <b/>
            <sz val="9"/>
            <rFont val="Tahoma"/>
            <family val="2"/>
          </rPr>
          <t>CADA ACTIVIDAD POA DEBE TENER SU PRESUPUESTO INDEPENDIENTE</t>
        </r>
      </text>
    </comment>
    <comment ref="B12" authorId="1">
      <text>
        <r>
          <rPr>
            <sz val="9"/>
            <rFont val="Tahoma"/>
            <family val="2"/>
          </rPr>
          <t xml:space="preserve">Inserte las filas que sean necesarias
</t>
        </r>
      </text>
    </comment>
    <comment ref="F12" authorId="1">
      <text>
        <r>
          <rPr>
            <b/>
            <sz val="9"/>
            <rFont val="Tahoma"/>
            <family val="2"/>
          </rPr>
          <t>Insertar filas necesarias y asociar actividades POA con metas PA</t>
        </r>
        <r>
          <rPr>
            <sz val="9"/>
            <rFont val="Tahoma"/>
            <family val="2"/>
          </rPr>
          <t xml:space="preserve">
Tener en cuenta fuentes de financiación</t>
        </r>
      </text>
    </comment>
  </commentList>
</comments>
</file>

<file path=xl/sharedStrings.xml><?xml version="1.0" encoding="utf-8"?>
<sst xmlns="http://schemas.openxmlformats.org/spreadsheetml/2006/main" count="445" uniqueCount="257">
  <si>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</si>
  <si>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</si>
  <si>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</si>
  <si>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</si>
  <si>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</si>
  <si>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</si>
  <si>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</si>
  <si>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</si>
  <si>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</si>
  <si>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</si>
  <si>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</si>
  <si>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</si>
  <si>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</si>
  <si>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</si>
  <si>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</si>
  <si>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</si>
  <si>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</si>
  <si>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</si>
  <si>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</si>
  <si>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</si>
  <si>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</si>
  <si>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</si>
  <si>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</si>
  <si>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</si>
  <si>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</si>
  <si>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</si>
  <si>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</si>
  <si>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</si>
  <si>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</si>
  <si>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</si>
  <si>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</si>
  <si>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</si>
  <si>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</si>
  <si>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</si>
  <si>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</si>
  <si>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</si>
  <si>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</si>
  <si>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</si>
  <si>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</si>
  <si>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</si>
  <si>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</si>
  <si>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</si>
  <si>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</si>
  <si>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</si>
  <si>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</si>
  <si>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PROGRAMA</t>
  </si>
  <si>
    <t>TOTAL ELEMENTOS</t>
  </si>
  <si>
    <t>CORPORACIÓN AUTÓNOMA REGIONAL DE BOYACÁ</t>
  </si>
  <si>
    <t>SISTEMA INTEGRADO DE GESTIÓN DE LA CALIDAD</t>
  </si>
  <si>
    <t>FORMATO DE REGISTRO</t>
  </si>
  <si>
    <t>FEV-16</t>
  </si>
  <si>
    <t>PLAN OPERATIVO ANUAL DE INVERSIÓN</t>
  </si>
  <si>
    <t>SEPT.</t>
  </si>
  <si>
    <t>OCT.</t>
  </si>
  <si>
    <t>NOV.</t>
  </si>
  <si>
    <t>DIC.</t>
  </si>
  <si>
    <t>FEB.</t>
  </si>
  <si>
    <t>PROGRAMA PLAN DE ACCIÓN:</t>
  </si>
  <si>
    <t>RUBRO PRESUPUESTAL:</t>
  </si>
  <si>
    <t>PA</t>
  </si>
  <si>
    <t>DESCRIPCIÓN CAMBIO</t>
  </si>
  <si>
    <t>Página 1 de 4</t>
  </si>
  <si>
    <t>Página 2 de 4</t>
  </si>
  <si>
    <t>Página 3 de 4</t>
  </si>
  <si>
    <t>DESCRIPCION DEL ELEMENTO</t>
  </si>
  <si>
    <t>CODIGO ALMACEN</t>
  </si>
  <si>
    <t>VALOR TOTAL  $</t>
  </si>
  <si>
    <t>FIRMA</t>
  </si>
  <si>
    <t>INDICADOR</t>
  </si>
  <si>
    <t>Profesional especializado</t>
  </si>
  <si>
    <t>Profesional universitario</t>
  </si>
  <si>
    <t>Tecnico</t>
  </si>
  <si>
    <t>Asistencial</t>
  </si>
  <si>
    <t>GRADO</t>
  </si>
  <si>
    <t>VALOR ANUAL</t>
  </si>
  <si>
    <t>Asesor</t>
  </si>
  <si>
    <t>CODIGO</t>
  </si>
  <si>
    <t>DENOMINACION</t>
  </si>
  <si>
    <t>VERSION</t>
  </si>
  <si>
    <t>APROBÓ</t>
  </si>
  <si>
    <t>PLANTA PERSONAL  (SI APLICA)</t>
  </si>
  <si>
    <t xml:space="preserve">METAS MATRIZ ACCIONES OPERATIVAS  PROYECTO PA </t>
  </si>
  <si>
    <t>GASTOS OPERATIVOS</t>
  </si>
  <si>
    <t>TOTAL $</t>
  </si>
  <si>
    <t>Viaticos</t>
  </si>
  <si>
    <t>Adición / reducción (1):</t>
  </si>
  <si>
    <t>Adición / reducción (2):</t>
  </si>
  <si>
    <t>Adición / reducción (3):</t>
  </si>
  <si>
    <t>EVALUACIÓN MISIONAL</t>
  </si>
  <si>
    <t>FUENTE DE RECURSOS $</t>
  </si>
  <si>
    <r>
      <t xml:space="preserve">1.
</t>
    </r>
    <r>
      <rPr>
        <b/>
        <sz val="8"/>
        <color indexed="23"/>
        <rFont val="Arial"/>
        <family val="2"/>
      </rPr>
      <t>…………………………..</t>
    </r>
  </si>
  <si>
    <t>PERSONAL EXTERNO</t>
  </si>
  <si>
    <t>Transporte (Camionetas)</t>
  </si>
  <si>
    <t>Papeleria y útiles de oficina</t>
  </si>
  <si>
    <t>TOTAL PROGRAMADO</t>
  </si>
  <si>
    <t>A. - PLAN OPERATIVO ANUAL DE INVERSIÓN</t>
  </si>
  <si>
    <t xml:space="preserve">Presupuesto asignado: </t>
  </si>
  <si>
    <t>SUBPROGRAMA</t>
  </si>
  <si>
    <t>ACTIVIDAD</t>
  </si>
  <si>
    <t>SUBPROGRAMA PLAN DE ACCION:</t>
  </si>
  <si>
    <t>ACTIVIDADES  PA</t>
  </si>
  <si>
    <t>ACTIVIDADES POA</t>
  </si>
  <si>
    <t>SUBTOTAL</t>
  </si>
  <si>
    <t>PROYECTO</t>
  </si>
  <si>
    <t>Versión 0</t>
  </si>
  <si>
    <t>PGN</t>
  </si>
  <si>
    <t>CONVENIOS</t>
  </si>
  <si>
    <t>OTROS INGRESOS</t>
  </si>
  <si>
    <t>Fortalecimiento Institucional y Sistemas Administrativos de Gestión</t>
  </si>
  <si>
    <t>Fortalecimiento Institucional</t>
  </si>
  <si>
    <t>87 Municipios del área</t>
  </si>
  <si>
    <t>METAS AÑO (2019)</t>
  </si>
  <si>
    <t>1 Auditoría 87 Mpios</t>
  </si>
  <si>
    <t>Número de auditorias realizadas a transferencias municipales</t>
  </si>
  <si>
    <t>Número de auditorias realizadas de las definidas</t>
  </si>
  <si>
    <t>SOBRETASA/PORCENTAJE AMBIENTAL</t>
  </si>
  <si>
    <t>GEN. HIDRICA</t>
  </si>
  <si>
    <t>TASAS</t>
  </si>
  <si>
    <t>GEN. TERMICA</t>
  </si>
  <si>
    <t>ARGOS</t>
  </si>
  <si>
    <t>OCENSA</t>
  </si>
  <si>
    <t>FORTALECIMIENTO DEL SINA PARA LA GESTIÓN AMBIENTAL</t>
  </si>
  <si>
    <t>Seguimiento del Sistema Administrativo de Gestión y la articulación con entidades externas</t>
  </si>
  <si>
    <t>Control de transferencias Municipales</t>
  </si>
  <si>
    <t>Fortalecimiento Asociativo</t>
  </si>
  <si>
    <t>Número de Acciones de fortalecimiento asociativo desarrolladas</t>
  </si>
  <si>
    <t>Fortalecimiento Físico sede administrativa-Central</t>
  </si>
  <si>
    <t>100% Acciones de fortalecimiento asociativo desarrolladas</t>
  </si>
  <si>
    <t>Apoyar 1 proceso de cooperación horizontal interinstitucional durante 12 meses</t>
  </si>
  <si>
    <t>Apoyar 1 proceso de cooperación horizontal interinstitucional</t>
  </si>
  <si>
    <t>Sedes corporativas</t>
  </si>
  <si>
    <t>Auditoría externa de seguimiento certificación  SGC a los procesos del sistema</t>
  </si>
  <si>
    <t>1 Auditoría externa de seguimiento certificación  SGC</t>
  </si>
  <si>
    <t>Adelantar 1 Auditoría externa de seguimiento certificación  SGC</t>
  </si>
  <si>
    <t>1 Auditoría externa de seguimiento certificación  SGC desarrollada</t>
  </si>
  <si>
    <t>Número de auditorias externas realizadas</t>
  </si>
  <si>
    <t>Construcción unidades sanitarias</t>
  </si>
  <si>
    <t>Sede corporativa-Central</t>
  </si>
  <si>
    <t>Unidades sanitarias construidas</t>
  </si>
  <si>
    <t>100% de avance</t>
  </si>
  <si>
    <t>% de avance obra</t>
  </si>
  <si>
    <t>% de avance alcanzado</t>
  </si>
  <si>
    <t xml:space="preserve">Adelantar transferencias documentales al archivo central </t>
  </si>
  <si>
    <t>2 archivos para transferir (Contratación-Autoridad Ambiental)</t>
  </si>
  <si>
    <t>Número de archivos para transferir adelantados</t>
  </si>
  <si>
    <t>B. - PROGRAMACION PLAN DE NECESIDADES  AÑO 2019</t>
  </si>
  <si>
    <t>Técnicos en Gestión Documental</t>
  </si>
  <si>
    <t>Auditoría Certificación externa SGC</t>
  </si>
  <si>
    <t>No. Auditorías</t>
  </si>
  <si>
    <t>Fortalecimiento Asociativo ASOCARS</t>
  </si>
  <si>
    <t>No. cuotas</t>
  </si>
  <si>
    <t>Limpieza y desinfección documental Archivo Central</t>
  </si>
  <si>
    <t>Archivo Central</t>
  </si>
  <si>
    <t>2 Actividades desarroladas de las priorizadas</t>
  </si>
  <si>
    <t>1200 ml de archivo mantenidos</t>
  </si>
  <si>
    <t>No. ml intervenidos para limpieza y desinfección</t>
  </si>
  <si>
    <t>Ml</t>
  </si>
  <si>
    <t>Emitido para inicio del periodo contractual</t>
  </si>
  <si>
    <t>LUZ DEYANIRA GONZALEZ C.</t>
  </si>
  <si>
    <t>SUBDIRECTORA DE PLANEACION Y SIST. INF.</t>
  </si>
  <si>
    <t>GERMAN G. RODRIGUEZ C. / SANDRA CORREDOR ESTEBAN /PAOLA ARANGUREN LEON</t>
  </si>
  <si>
    <t>PROFESIONAL ESPECIALIZADO / SUBDIRECTORA ADMINISTRATIVA Y FINANCIERA / SECRETARIA GENERAL Y JURIDICA</t>
  </si>
  <si>
    <t>Equipo contratado para Auditorias municipales transferencias % o Sobretasa predial</t>
  </si>
  <si>
    <t>1 Auditoria a 87 Municipios del área sobre transferencia sobretasa o porcentaje ambiental</t>
  </si>
  <si>
    <t>EXCEDENTES FINANCIEROS SOBRETASA</t>
  </si>
  <si>
    <t>Gastos de transporte</t>
  </si>
  <si>
    <t>VALOR UNITARIO Incluido IVA $ 
2019</t>
  </si>
  <si>
    <t>FORMULACIÓN, EVALUACIÓN Y SEGUIMIENTO A LA GESTIÓN MISIONAL</t>
  </si>
  <si>
    <t>Página 4 de 4</t>
  </si>
  <si>
    <t>D. - MATRIZ DE ACCIONES OPERATIVAS PROYECTO</t>
  </si>
  <si>
    <t>LINEA ESTRATEGICA PGAR</t>
  </si>
  <si>
    <t xml:space="preserve"> Fortalecimiento Interno</t>
  </si>
  <si>
    <t>NOMBRE DEL PROYECTO</t>
  </si>
  <si>
    <t>OBJETIVO DEL SUBPROGRAMA</t>
  </si>
  <si>
    <t>LINEA BASE</t>
  </si>
  <si>
    <t>METAS Y COSTOS DEL PROYECTO</t>
  </si>
  <si>
    <t>METAS AÑO 2016</t>
  </si>
  <si>
    <t>COSTOS   AÑO 2016</t>
  </si>
  <si>
    <t>METAS AÑO 2017</t>
  </si>
  <si>
    <t>COSTOS  AÑO 2017</t>
  </si>
  <si>
    <t>METAS AÑO 2018</t>
  </si>
  <si>
    <t>COSTOS AÑO 2018</t>
  </si>
  <si>
    <t>METAS AÑO  2019</t>
  </si>
  <si>
    <t>COSTOS   AÑO  2019</t>
  </si>
  <si>
    <t>TOTAL META FISICA</t>
  </si>
  <si>
    <t>TOTAL COSTOS PROYECTOS</t>
  </si>
  <si>
    <t>Numero</t>
  </si>
  <si>
    <t>Auditoría externa de seguimiento certificación Sistema de Gestión Calidad</t>
  </si>
  <si>
    <t>TOTAL RECURSOS DE INVERSION  (en miles de pesos)</t>
  </si>
  <si>
    <t>Fortalecimiento físico sede administrativa central</t>
  </si>
  <si>
    <t>Desarrollo de actividades priorizadas en el PINAR</t>
  </si>
  <si>
    <t>Porcentaje de implementación del fortalecimiento físico</t>
  </si>
  <si>
    <t>Número de actividades priorizadas en el PINAR</t>
  </si>
  <si>
    <t>porcentaje</t>
  </si>
  <si>
    <t>Construcción baños y adecuación archivo</t>
  </si>
  <si>
    <t>M2</t>
  </si>
  <si>
    <t>C. - PROGRAMACION BIENES Y SERVICIOS  ALMACÉN AÑO  2019</t>
  </si>
  <si>
    <t>110030006</t>
  </si>
  <si>
    <t>Toner HP 806 Negro Laser JET CF325X M8308063</t>
  </si>
  <si>
    <t>Unidad</t>
  </si>
  <si>
    <t>110020001</t>
  </si>
  <si>
    <t>Papel bond, de 75 g/m2, tamaño carta, por resma de 500 hojas.</t>
  </si>
  <si>
    <t>110020002</t>
  </si>
  <si>
    <t>Papel bond, de 75 g/m2, tamaño oficio, por resma de 500 hojas.</t>
  </si>
  <si>
    <t>110010005</t>
  </si>
  <si>
    <t>Banderitas adhesivas semitransparente de 5 colores x 25 unidades c/u</t>
  </si>
  <si>
    <t>Disco Compacto CDS no reutilizables</t>
  </si>
  <si>
    <t>110030054</t>
  </si>
  <si>
    <t>DVDs de 4.7 GB</t>
  </si>
  <si>
    <t>110010121</t>
  </si>
  <si>
    <t>Marcador para CDS</t>
  </si>
  <si>
    <t>110010114</t>
  </si>
  <si>
    <t>Perforadora- Mediana de 2 huecos</t>
  </si>
  <si>
    <t>110010020</t>
  </si>
  <si>
    <t>Bisturi elaborado en metal, tamaño de la cuchilla de 18 mm, con bloqueo de la cuchilla y con corta cuchilla</t>
  </si>
  <si>
    <t>110010072</t>
  </si>
  <si>
    <t>Sobre- manila, tamaño carta con logo</t>
  </si>
  <si>
    <t>110010196</t>
  </si>
  <si>
    <t>Rótulos Autoadhesivos tamaño 38x12 mm por 480 unidades blanco.</t>
  </si>
  <si>
    <t>Paquete</t>
  </si>
  <si>
    <t>110010011</t>
  </si>
  <si>
    <t xml:space="preserve">Cinta de enmascarar, multipropositos, dimensiones (48mmx40m), nacional </t>
  </si>
  <si>
    <t>110010021</t>
  </si>
  <si>
    <t>Bolígrafo mina negra</t>
  </si>
  <si>
    <t>3204-0900-0001-0003-01</t>
  </si>
  <si>
    <t>Técnico Administrativo</t>
  </si>
  <si>
    <t>Interventoría de obra</t>
  </si>
  <si>
    <t xml:space="preserve">Prestación de servicios como técnico para apoyar las actividades relacionadas con el desarrollo del proyecto denominado : Plan Institucional de Archivos-PINAR, de conformidad con las especificaciones técnicas descritas en los estudios previos </t>
  </si>
  <si>
    <t>Prestación de servicios como técnico para apoyar las actividades relacionadas con el desarrollo del proyecto denominado : Plan Institucional de Archivos-PINAR, de conformidad con las especificaciones técnicas descritas en los estudios previos</t>
  </si>
  <si>
    <t>Prestación de servicios profesionales como Contador Público para apoyar las actividades relacionadas con la revisión de las transferencias de los municipios seleccionados en la jurisdicción de CORPOBOYACA, sobre el recaudo de sobretasa o porcentaje ambiental, correspondiente al cuarto trimestre de 2017 en el marco del proyecto “Fortalecimiento Institucional” de acuerdo con las especificaciones descritas en los estudios previos.</t>
  </si>
  <si>
    <t>Prestación de servicios profesionales como Administrador Público para apoyar las actividades relacionadas con la revisión de las transferencias de los municipios seleccionados en la jurisdicción de CORPOBOYACA, sobre el recaudo de sobretasa o porcentaje ambiental, correspondiente al cuarto trimestre de 2017 en el marco del proyecto “Fortalecimiento Institucional” de acuerdo con las especificaciones descritas en los estudios previos.</t>
  </si>
  <si>
    <t>Adición y prorroga N°1 al contrato de prestación de servicios N° 2019-081 cuyo objeto es: prestación de servicios profesionales como Contador Público para apoyar las actividades relacionadas con la revisión de las transferencias de los municipios seleccionados en la jurisdicción de CORPOBOYACA, sobre el recaudo de sobretasa o porcentaje ambiental, correspondientes al cuarto trimestre de 2017 en el marco del proyecto Fortalecimiento institucional</t>
  </si>
  <si>
    <t>Adición y prorroga N°1 al contrato de prestación de servicios N° 2019-059 cuyo objeto es: prestación de servicios profesionales como administrador publico para apoyar las actividades relacionadas con la revisión de las transferencias de los municipios seleccionados en la jurisdicción de CORPOBOYACA, sobre el recaudo de sobretasa o porcentaje ambiental, correspondientes al cuarto trimestre de 2017 en el marco del proyecto Fortalecimiento institucional </t>
  </si>
  <si>
    <t xml:space="preserve">100% de asistencia impartida a los procesos del sistema integrado de gesion </t>
  </si>
  <si>
    <t>% de asistencia impartida a los procesos del sistema integrado de gestión/% de asistencia programado</t>
  </si>
  <si>
    <t>Administrador de empresas</t>
  </si>
  <si>
    <t>Impartir asistencia a los procesos del sistema integrado de gestion para armonización  a la norma ISO 9001:2015</t>
  </si>
  <si>
    <t>Prestación de servicios profesionales como Administrador de Empresas para apoyar la ejecución de actividades dentro del proceso de Planeación Organizacional, se desarrollen las actividades de aprestamiento y armonización del SGC, para la auditoría externa de certificación de CORPOBOYACA, frente a los requisitos de la ISO 9001:2015</t>
  </si>
  <si>
    <t>Acuerdo No. 09 del 13 de junio de 2019 Por el cual se adicionan excedentes financieros del año 2018 al presupuesto con recursos propios de la Corporación Autónoma Regional de Boyacá - CORPOBOYACA, para la vigencia fiscal de 2019</t>
  </si>
  <si>
    <t xml:space="preserve">Adición No. 1 Prestación de servicios como técnico para apoyar las actividades relacionadas con el desarrollo del proyecto denominado : Plan Institucional de Archivos-PINAR, de conformidad con las especificaciones técnicas descritas en los estudios previos </t>
  </si>
  <si>
    <t>Adición No. 1 Prestación de servicios como técnico para apoyar las actividades relacionadas con el desarrollo del proyecto denominado : Plan Institucional de Archivos-PINAR, de conformidad con las especificaciones técnicas descritas en los estudios previos</t>
  </si>
  <si>
    <t xml:space="preserve"> Estudios y diseño estructural hidrosanitario y eléctrico para la construcción de baterias de baños y área de comedor, en la sede principal de la Corporación Autónoma Regional de Boyacá – Corpoboyacá, de acuerdo a las cantidades y especificaciones técnicas definidas en los estudios y documentos previos</t>
  </si>
  <si>
    <t>Global</t>
  </si>
  <si>
    <t>Adición y prorroga N°1 al contrato de prestación de servicios N° 2019-056 cuyo objeto es: prestación de servicios profesionales como Contador Público para apoyar las actividades relacionadas con la revisión de las transferencias de los municipios seleccionados en la jurisdicción de CORPOBOYACA, sobre el recaudo de sobretasa o porcentaje ambiental, correspondientes al cuarto trimestre de 2017 en el marco del proyecto Fortalecimiento institucional</t>
  </si>
  <si>
    <t xml:space="preserve">Imprevistos </t>
  </si>
  <si>
    <t xml:space="preserve">Según Resolución 1473 del 16/05/2019, Por medio del cual se efectúa un Traslado  dentro del Presupuesto con recursos propios de la Corporación Autónoma Regional de Boyacá, CORPOBOYACA, vigencia Fiscal del año 2019 </t>
  </si>
  <si>
    <t>Contador Publico</t>
  </si>
  <si>
    <t>Administrador Publico</t>
  </si>
  <si>
    <t>Prestación de servicios profesionales como Administrador publico para apoyar las actividades relacionadas con la revisión de las transferencias de los municipios seleccionados en la jurisdicción de Corpoboyacá, sobre el recaudo de sobretasa o porcentaje ambiental, correspondiente a la vigencia 2018 en el marco del proyecto "fortalecimiento institucional" de acuerdo con las especificaciones descritas en los estudios previos.</t>
  </si>
  <si>
    <t>Prestación de servicios profesionales como contador publico para apoyar las actividades relacionadas con la revisión de las transferencias de los municipios seleccionados en la jurisdicción de Corpoboyacá, sobre el recaudo de sobretasa o porcentaje ambiental, correspondiente a la vigencia 2018 en el marco del proyecto "fortalecimiento institucional" de acuerdo con las especificaciones descritas en los estudios previos.</t>
  </si>
  <si>
    <t>Prestación de servicios profesionales como Administradora de empresas para apoyar las actividades relacionadas con la revisión de las transferencias de los municipios seleccionados en la jurisdicción de Corpoboyacá, sobre el recaudo de sobretasa o porcentaje ambiental, correspondiente a la vigencia 2018 en el marco del proyecto "fortalecimiento institucional" de acuerdo con las especificaciones descritas en los estudios previos.</t>
  </si>
  <si>
    <t>Admistrador Empresas</t>
  </si>
  <si>
    <t>Adicion y prorroga a los contratos de relacionados con la revision de las transferencias de los municipios seleccionados en la jurisdiccion de Corpoboyacá, sobre el recaudo de sobretasa o porcentaje ambiental, correspondiente a la vigencia 2018 en el marco del proyecto "fortalecimiento institucional" de acuerdo con las especificaiones descritas en los estudios previos.</t>
  </si>
  <si>
    <t>Administracion de empresas, Contaduria Publica y Administracion Publica.</t>
  </si>
  <si>
    <t xml:space="preserve">Prestación de servicios como técnico para apoyar las actividades relacionadas con el desarrollo del proyecto denominado : Plan Institucional de Archivos-PINAR, de conformidad con las especificaciones técnicas descritas en los estudios previos. </t>
  </si>
  <si>
    <t xml:space="preserve">Prestación de servicios profesionales como arquitecto (a), para la asesoría profesional, acompañamiento y apoyo a la gestión para realizar seguimiento a las obras de infraestructura en la corporación autónoma regional de Boyacá – Corpoboyacá, de acuerdo con las especificaciones técnicas definidas en los estudios y documentos previos. </t>
  </si>
  <si>
    <t>Arquitecta</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</si>
</sst>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_ ;_ &quot;$&quot;\ * \-#,##0_ ;_ &quot;$&quot;\ * &quot;-&quot;_ ;_ @_ "/>
    <numFmt numFmtId="181" formatCode="_ * #,##0.00_ ;_ * \-#,##0.00_ ;_ * &quot;-&quot;??_ ;_ @_ "/>
    <numFmt numFmtId="182" formatCode="_-* #,##0\ _€_-;\-* #,##0\ _€_-;_-* &quot;-&quot;??\ _€_-;_-@_-"/>
    <numFmt numFmtId="183" formatCode="_(* #,##0_);_(* \(#,##0\);_(* &quot;-&quot;??_);_(@_)"/>
    <numFmt numFmtId="184" formatCode="_ [$$-2C0A]\ * #,##0_ ;_ [$$-2C0A]\ * \-#,##0_ ;_ [$$-2C0A]\ * &quot;-&quot;_ ;_ @_ "/>
    <numFmt numFmtId="185" formatCode="_-[$$-340A]\ * #,##0_-;\-[$$-340A]\ * #,##0_-;_-[$$-340A]\ * &quot;-&quot;_-;_-@_-"/>
    <numFmt numFmtId="186" formatCode="_-&quot;$&quot;* #,##0_-;\-&quot;$&quot;* #,##0_-;_-&quot;$&quot;* &quot;-&quot;??_-;_-@_-"/>
    <numFmt numFmtId="187" formatCode="_-&quot;$&quot;* #,##0.0_-;\-&quot;$&quot;* #,##0.0_-;_-&quot;$&quot;* &quot;-&quot;??_-;_-@_-"/>
    <numFmt numFmtId="188" formatCode="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0.0000000_);_(* \(#,##0.0000000\);_(* &quot;-&quot;??_);_(@_)"/>
  </numFmts>
  <fonts count="5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1"/>
      <name val="Arial"/>
      <family val="2"/>
    </font>
    <font>
      <sz val="6"/>
      <name val="Arial"/>
      <family val="2"/>
    </font>
    <font>
      <b/>
      <sz val="9"/>
      <name val="Arial"/>
      <family val="2"/>
    </font>
    <font>
      <b/>
      <sz val="12"/>
      <name val="Arial"/>
      <family val="2"/>
    </font>
    <font>
      <b/>
      <sz val="9"/>
      <name val="Tahoma"/>
      <family val="2"/>
    </font>
    <font>
      <sz val="9"/>
      <name val="Tahoma"/>
      <family val="2"/>
    </font>
    <font>
      <b/>
      <sz val="8"/>
      <color indexed="23"/>
      <name val="Arial"/>
      <family val="2"/>
    </font>
    <font>
      <b/>
      <sz val="11"/>
      <name val="Arial"/>
      <family val="2"/>
    </font>
    <font>
      <sz val="12"/>
      <name val="Arial Narrow"/>
      <family val="2"/>
    </font>
    <font>
      <sz val="14"/>
      <name val="Arial"/>
      <family val="2"/>
    </font>
    <font>
      <u val="single"/>
      <sz val="10"/>
      <color indexed="12"/>
      <name val="Arial"/>
      <family val="2"/>
    </font>
    <font>
      <u val="single"/>
      <sz val="10"/>
      <color indexed="20"/>
      <name val="Arial"/>
      <family val="2"/>
    </font>
    <font>
      <sz val="10"/>
      <color indexed="10"/>
      <name val="Arial"/>
      <family val="2"/>
    </font>
    <font>
      <sz val="8"/>
      <color indexed="10"/>
      <name val="Arial"/>
      <family val="2"/>
    </font>
    <font>
      <sz val="14"/>
      <color indexed="8"/>
      <name val="Arial Narrow"/>
      <family val="2"/>
    </font>
    <font>
      <sz val="10"/>
      <color indexed="63"/>
      <name val="Arial"/>
      <family val="2"/>
    </font>
    <font>
      <sz val="10"/>
      <color indexed="8"/>
      <name val="Arial"/>
      <family val="2"/>
    </font>
    <font>
      <b/>
      <sz val="10"/>
      <color indexed="8"/>
      <name val="Arial"/>
      <family val="2"/>
    </font>
    <font>
      <sz val="12"/>
      <color indexed="8"/>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8"/>
      <color rgb="FFFF0000"/>
      <name val="Arial"/>
      <family val="2"/>
    </font>
    <font>
      <sz val="14"/>
      <color theme="1"/>
      <name val="Arial Narrow"/>
      <family val="2"/>
    </font>
    <font>
      <sz val="10"/>
      <color rgb="FF222222"/>
      <name val="Arial"/>
      <family val="2"/>
    </font>
    <font>
      <sz val="10"/>
      <color theme="1"/>
      <name val="Arial"/>
      <family val="2"/>
    </font>
    <font>
      <b/>
      <sz val="10"/>
      <color theme="1"/>
      <name val="Arial"/>
      <family val="2"/>
    </font>
    <font>
      <sz val="12"/>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thin"/>
    </border>
    <border>
      <left/>
      <right/>
      <top style="medium"/>
      <bottom/>
    </border>
    <border>
      <left/>
      <right style="medium"/>
      <top style="medium"/>
      <bottom/>
    </border>
    <border>
      <left style="thin"/>
      <right style="medium"/>
      <top style="thin"/>
      <bottom style="thin"/>
    </border>
    <border>
      <left style="medium"/>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thin"/>
      <right style="thin"/>
      <top style="thin"/>
      <bottom/>
    </border>
    <border>
      <left style="medium"/>
      <right/>
      <top style="medium"/>
      <bottom style="medium"/>
    </border>
    <border>
      <left/>
      <right style="thin"/>
      <top/>
      <bottom style="thin"/>
    </border>
    <border>
      <left/>
      <right style="medium"/>
      <top/>
      <bottom/>
    </border>
    <border>
      <left/>
      <right/>
      <top/>
      <bottom style="medium"/>
    </border>
    <border>
      <left/>
      <right style="medium"/>
      <top/>
      <bottom style="medium"/>
    </border>
    <border>
      <left style="thin"/>
      <right/>
      <top style="thin"/>
      <bottom style="thin"/>
    </border>
    <border>
      <left style="thin"/>
      <right/>
      <top/>
      <bottom/>
    </border>
    <border>
      <left style="thin"/>
      <right/>
      <top/>
      <bottom style="thin"/>
    </border>
    <border>
      <left/>
      <right style="thin"/>
      <top/>
      <bottom/>
    </border>
    <border>
      <left style="thin"/>
      <right style="thin"/>
      <top/>
      <bottom style="thin"/>
    </border>
    <border>
      <left/>
      <right/>
      <top style="thin"/>
      <bottom style="thin"/>
    </border>
    <border>
      <left style="thin"/>
      <right/>
      <top style="thin"/>
      <bottom/>
    </border>
    <border>
      <left/>
      <right/>
      <top style="thin"/>
      <bottom/>
    </border>
    <border>
      <left>
        <color indexed="63"/>
      </left>
      <right style="medium"/>
      <top style="thin"/>
      <bottom>
        <color indexed="63"/>
      </bottom>
    </border>
    <border>
      <left style="medium"/>
      <right/>
      <top style="thin"/>
      <bottom style="thin"/>
    </border>
    <border>
      <left/>
      <right style="thin"/>
      <top style="thin"/>
      <bottom style="thin"/>
    </border>
    <border>
      <left/>
      <right style="thin"/>
      <top style="thin"/>
      <bottom/>
    </border>
    <border>
      <left style="thin"/>
      <right/>
      <top style="medium"/>
      <bottom style="thin"/>
    </border>
    <border>
      <left/>
      <right/>
      <top style="medium"/>
      <bottom style="thin"/>
    </border>
    <border>
      <left/>
      <right style="medium"/>
      <top style="medium"/>
      <bottom style="thin"/>
    </border>
    <border>
      <left style="medium"/>
      <right/>
      <top style="thin"/>
      <bottom/>
    </border>
    <border>
      <left style="medium"/>
      <right/>
      <top style="medium"/>
      <bottom/>
    </border>
    <border>
      <left/>
      <right style="thin"/>
      <top style="medium"/>
      <bottom/>
    </border>
    <border>
      <left style="thin"/>
      <right style="thin"/>
      <top style="medium"/>
      <bottom/>
    </border>
    <border>
      <left style="medium"/>
      <right/>
      <top style="thin"/>
      <bottom style="medium"/>
    </border>
    <border>
      <left/>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medium"/>
      <bottom/>
    </border>
    <border>
      <left style="medium"/>
      <right/>
      <top style="medium"/>
      <bottom style="thin"/>
    </border>
    <border>
      <left style="medium"/>
      <right style="thin"/>
      <top style="medium"/>
      <bottom/>
    </border>
    <border>
      <left style="medium"/>
      <right style="thin"/>
      <top/>
      <bottom/>
    </border>
    <border>
      <left style="thin"/>
      <right style="thin"/>
      <top/>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45" fillId="0" borderId="0" applyFont="0" applyFill="0" applyBorder="0" applyAlignment="0" applyProtection="0"/>
    <xf numFmtId="0" fontId="10" fillId="22" borderId="0" applyNumberFormat="0" applyBorder="0" applyAlignment="0" applyProtection="0"/>
    <xf numFmtId="0" fontId="45" fillId="0" borderId="0">
      <alignment/>
      <protection/>
    </xf>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508">
    <xf numFmtId="0" fontId="0" fillId="0" borderId="0" xfId="0" applyAlignment="1">
      <alignment/>
    </xf>
    <xf numFmtId="0" fontId="0" fillId="0" borderId="0" xfId="0" applyAlignment="1">
      <alignment vertical="center"/>
    </xf>
    <xf numFmtId="3" fontId="22" fillId="0" borderId="10" xfId="0" applyNumberFormat="1" applyFont="1" applyFill="1" applyBorder="1" applyAlignment="1">
      <alignment horizontal="justify" vertical="center" wrapText="1"/>
    </xf>
    <xf numFmtId="183" fontId="22" fillId="0" borderId="10" xfId="71" applyNumberFormat="1" applyFont="1" applyFill="1" applyBorder="1" applyAlignment="1">
      <alignment horizontal="justify" vertical="center" wrapText="1"/>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0" fillId="0" borderId="0" xfId="0" applyFont="1" applyAlignment="1">
      <alignment horizontal="center" vertical="center" wrapText="1"/>
    </xf>
    <xf numFmtId="0" fontId="25" fillId="0" borderId="0" xfId="0" applyFont="1" applyAlignment="1">
      <alignment vertical="center"/>
    </xf>
    <xf numFmtId="0" fontId="0" fillId="0" borderId="11" xfId="0" applyBorder="1" applyAlignment="1">
      <alignment vertical="center"/>
    </xf>
    <xf numFmtId="183" fontId="0" fillId="0" borderId="0" xfId="69" applyNumberFormat="1" applyFont="1" applyAlignment="1">
      <alignment horizontal="center" vertical="center"/>
    </xf>
    <xf numFmtId="183" fontId="0" fillId="0" borderId="0" xfId="69" applyNumberFormat="1" applyFont="1" applyAlignment="1">
      <alignment vertical="center"/>
    </xf>
    <xf numFmtId="0" fontId="0" fillId="0" borderId="0" xfId="0" applyAlignment="1">
      <alignment horizontal="center" vertical="center"/>
    </xf>
    <xf numFmtId="0" fontId="22" fillId="0" borderId="0" xfId="0" applyFont="1" applyFill="1" applyBorder="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0" fontId="20" fillId="0" borderId="0" xfId="0" applyFont="1" applyBorder="1" applyAlignment="1">
      <alignment horizontal="center" vertical="center"/>
    </xf>
    <xf numFmtId="183" fontId="20" fillId="0" borderId="0" xfId="71" applyNumberFormat="1" applyFont="1" applyFill="1" applyBorder="1" applyAlignment="1">
      <alignment horizontal="center" vertical="center" wrapText="1"/>
    </xf>
    <xf numFmtId="185" fontId="19" fillId="0" borderId="0" xfId="0" applyNumberFormat="1" applyFont="1" applyFill="1" applyBorder="1" applyAlignment="1">
      <alignment horizontal="center" vertical="center"/>
    </xf>
    <xf numFmtId="49" fontId="19" fillId="0" borderId="0" xfId="69" applyNumberFormat="1" applyFont="1" applyFill="1" applyBorder="1" applyAlignment="1">
      <alignment horizontal="center" vertical="center"/>
    </xf>
    <xf numFmtId="184" fontId="0" fillId="0" borderId="0" xfId="0" applyNumberFormat="1" applyFont="1" applyFill="1" applyBorder="1" applyAlignment="1">
      <alignment horizontal="left" vertical="center"/>
    </xf>
    <xf numFmtId="0" fontId="21" fillId="0" borderId="10" xfId="0" applyFont="1" applyFill="1" applyBorder="1" applyAlignment="1">
      <alignment horizontal="justify" vertical="center"/>
    </xf>
    <xf numFmtId="0" fontId="21" fillId="0" borderId="0" xfId="0" applyFont="1" applyFill="1" applyBorder="1" applyAlignment="1">
      <alignment horizontal="justify" vertical="center"/>
    </xf>
    <xf numFmtId="0" fontId="0" fillId="0" borderId="0" xfId="0" applyFont="1" applyBorder="1" applyAlignment="1">
      <alignment horizontal="center" vertical="center"/>
    </xf>
    <xf numFmtId="0" fontId="22" fillId="0" borderId="10" xfId="0" applyFont="1" applyBorder="1" applyAlignment="1">
      <alignment horizontal="center" vertical="center" wrapText="1"/>
    </xf>
    <xf numFmtId="0" fontId="23" fillId="0" borderId="0" xfId="0" applyFont="1" applyBorder="1" applyAlignment="1">
      <alignment horizontal="center" vertical="center"/>
    </xf>
    <xf numFmtId="0" fontId="46" fillId="0" borderId="0" xfId="0" applyFont="1" applyAlignment="1">
      <alignment vertical="center"/>
    </xf>
    <xf numFmtId="0" fontId="47" fillId="24" borderId="12" xfId="0" applyFont="1" applyFill="1" applyBorder="1" applyAlignment="1">
      <alignment vertical="center"/>
    </xf>
    <xf numFmtId="0" fontId="47" fillId="24" borderId="13" xfId="0" applyFont="1" applyFill="1" applyBorder="1" applyAlignment="1">
      <alignment vertical="center"/>
    </xf>
    <xf numFmtId="0" fontId="21" fillId="24" borderId="0"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0" fillId="24" borderId="10" xfId="0" applyFill="1" applyBorder="1" applyAlignment="1">
      <alignment vertical="center"/>
    </xf>
    <xf numFmtId="0" fontId="0" fillId="24" borderId="10" xfId="0" applyFill="1" applyBorder="1" applyAlignment="1">
      <alignment horizontal="center" vertical="center"/>
    </xf>
    <xf numFmtId="183" fontId="0" fillId="24" borderId="10" xfId="69" applyNumberFormat="1" applyFont="1" applyFill="1" applyBorder="1" applyAlignment="1">
      <alignment vertical="center"/>
    </xf>
    <xf numFmtId="0" fontId="19" fillId="24" borderId="0" xfId="0" applyFont="1" applyFill="1" applyBorder="1" applyAlignment="1">
      <alignment vertical="center"/>
    </xf>
    <xf numFmtId="0" fontId="19" fillId="24" borderId="12" xfId="0" applyFont="1" applyFill="1" applyBorder="1" applyAlignment="1">
      <alignment vertical="center"/>
    </xf>
    <xf numFmtId="0" fontId="19" fillId="24" borderId="13" xfId="0" applyFont="1" applyFill="1" applyBorder="1" applyAlignment="1">
      <alignment vertical="center"/>
    </xf>
    <xf numFmtId="0" fontId="25" fillId="24" borderId="10"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0" fillId="24" borderId="15" xfId="0" applyFill="1" applyBorder="1" applyAlignment="1">
      <alignment vertical="center"/>
    </xf>
    <xf numFmtId="183" fontId="0" fillId="24" borderId="10" xfId="69" applyNumberFormat="1" applyFont="1" applyFill="1" applyBorder="1" applyAlignment="1">
      <alignment horizontal="center" vertical="center"/>
    </xf>
    <xf numFmtId="0" fontId="19" fillId="24" borderId="10" xfId="0" applyFont="1" applyFill="1" applyBorder="1" applyAlignment="1">
      <alignment vertical="center"/>
    </xf>
    <xf numFmtId="0" fontId="19" fillId="24" borderId="14" xfId="0" applyFont="1" applyFill="1" applyBorder="1" applyAlignment="1">
      <alignment vertical="center"/>
    </xf>
    <xf numFmtId="183" fontId="20" fillId="24" borderId="16" xfId="69" applyNumberFormat="1" applyFont="1" applyFill="1" applyBorder="1" applyAlignment="1">
      <alignment vertical="center"/>
    </xf>
    <xf numFmtId="0" fontId="19" fillId="24" borderId="17" xfId="0" applyFont="1" applyFill="1" applyBorder="1" applyAlignment="1">
      <alignment vertical="center"/>
    </xf>
    <xf numFmtId="0" fontId="19" fillId="24" borderId="18" xfId="0" applyFont="1" applyFill="1" applyBorder="1" applyAlignment="1">
      <alignment vertical="center"/>
    </xf>
    <xf numFmtId="183" fontId="20" fillId="24" borderId="10" xfId="69" applyNumberFormat="1" applyFont="1" applyFill="1" applyBorder="1" applyAlignment="1">
      <alignment vertical="center" wrapText="1"/>
    </xf>
    <xf numFmtId="0" fontId="20" fillId="24" borderId="10" xfId="0" applyFont="1" applyFill="1" applyBorder="1" applyAlignment="1">
      <alignment vertical="center" wrapText="1"/>
    </xf>
    <xf numFmtId="0" fontId="19" fillId="24" borderId="19" xfId="0" applyFont="1" applyFill="1" applyBorder="1" applyAlignment="1">
      <alignment vertical="center"/>
    </xf>
    <xf numFmtId="0" fontId="19" fillId="24" borderId="20" xfId="0" applyFont="1" applyFill="1" applyBorder="1" applyAlignment="1">
      <alignment vertical="center"/>
    </xf>
    <xf numFmtId="0" fontId="19" fillId="24" borderId="21" xfId="0" applyFont="1" applyFill="1" applyBorder="1" applyAlignment="1">
      <alignment vertical="center"/>
    </xf>
    <xf numFmtId="0" fontId="19" fillId="24" borderId="16" xfId="0" applyFont="1" applyFill="1" applyBorder="1" applyAlignment="1">
      <alignment vertical="center"/>
    </xf>
    <xf numFmtId="0" fontId="19" fillId="24" borderId="22" xfId="0" applyFont="1" applyFill="1" applyBorder="1" applyAlignment="1">
      <alignment vertical="center"/>
    </xf>
    <xf numFmtId="0" fontId="20" fillId="24" borderId="23" xfId="0" applyFont="1" applyFill="1" applyBorder="1" applyAlignment="1">
      <alignment vertical="center"/>
    </xf>
    <xf numFmtId="0" fontId="0" fillId="24" borderId="11" xfId="0" applyFill="1" applyBorder="1" applyAlignment="1">
      <alignment vertical="center"/>
    </xf>
    <xf numFmtId="183" fontId="0" fillId="24" borderId="11" xfId="69" applyNumberFormat="1" applyFont="1" applyFill="1" applyBorder="1" applyAlignment="1">
      <alignment horizontal="center" vertical="center"/>
    </xf>
    <xf numFmtId="183" fontId="0" fillId="24" borderId="11" xfId="69" applyNumberFormat="1" applyFont="1" applyFill="1" applyBorder="1" applyAlignment="1">
      <alignment vertical="center"/>
    </xf>
    <xf numFmtId="0" fontId="0" fillId="24" borderId="11" xfId="0" applyFill="1" applyBorder="1" applyAlignment="1">
      <alignment horizontal="center" vertical="center"/>
    </xf>
    <xf numFmtId="0" fontId="19" fillId="24" borderId="11" xfId="0" applyFont="1" applyFill="1" applyBorder="1" applyAlignment="1">
      <alignment vertical="center"/>
    </xf>
    <xf numFmtId="0" fontId="19" fillId="24" borderId="24" xfId="0" applyFont="1" applyFill="1" applyBorder="1" applyAlignment="1">
      <alignment vertical="center"/>
    </xf>
    <xf numFmtId="183" fontId="0" fillId="24" borderId="25" xfId="69" applyNumberFormat="1" applyFont="1" applyFill="1" applyBorder="1" applyAlignment="1">
      <alignment vertical="center"/>
    </xf>
    <xf numFmtId="0" fontId="20" fillId="24" borderId="26" xfId="0" applyFont="1" applyFill="1" applyBorder="1" applyAlignment="1">
      <alignment vertical="center"/>
    </xf>
    <xf numFmtId="0" fontId="0" fillId="24" borderId="17" xfId="0" applyFill="1" applyBorder="1" applyAlignment="1">
      <alignment vertical="center"/>
    </xf>
    <xf numFmtId="183" fontId="0" fillId="24" borderId="17" xfId="69" applyNumberFormat="1" applyFont="1" applyFill="1" applyBorder="1" applyAlignment="1">
      <alignment horizontal="center" vertical="center"/>
    </xf>
    <xf numFmtId="183" fontId="0" fillId="24" borderId="17" xfId="69" applyNumberFormat="1" applyFont="1" applyFill="1" applyBorder="1" applyAlignment="1">
      <alignment vertical="center"/>
    </xf>
    <xf numFmtId="0" fontId="0" fillId="24" borderId="17" xfId="0" applyFill="1" applyBorder="1" applyAlignment="1">
      <alignment horizontal="center" vertical="center"/>
    </xf>
    <xf numFmtId="0" fontId="20" fillId="24" borderId="23" xfId="0" applyFont="1" applyFill="1" applyBorder="1" applyAlignment="1">
      <alignment vertical="center" wrapText="1"/>
    </xf>
    <xf numFmtId="0" fontId="20" fillId="24" borderId="27" xfId="0" applyFont="1" applyFill="1" applyBorder="1" applyAlignment="1">
      <alignment vertical="center" wrapText="1"/>
    </xf>
    <xf numFmtId="183" fontId="0" fillId="24" borderId="16" xfId="69" applyNumberFormat="1" applyFont="1" applyFill="1" applyBorder="1" applyAlignment="1">
      <alignment vertical="center"/>
    </xf>
    <xf numFmtId="0" fontId="0" fillId="24" borderId="0" xfId="0" applyFill="1" applyAlignment="1">
      <alignment vertical="center"/>
    </xf>
    <xf numFmtId="183" fontId="0" fillId="24" borderId="0" xfId="69" applyNumberFormat="1" applyFont="1" applyFill="1" applyAlignment="1">
      <alignment horizontal="center" vertical="center"/>
    </xf>
    <xf numFmtId="183" fontId="0" fillId="24" borderId="0" xfId="69" applyNumberFormat="1" applyFont="1" applyFill="1" applyAlignment="1">
      <alignment vertical="center"/>
    </xf>
    <xf numFmtId="0" fontId="0" fillId="24" borderId="0" xfId="0" applyFill="1" applyAlignment="1">
      <alignment horizontal="center" vertical="center"/>
    </xf>
    <xf numFmtId="0" fontId="19" fillId="24" borderId="0" xfId="0" applyFont="1" applyFill="1" applyAlignment="1">
      <alignment vertical="center"/>
    </xf>
    <xf numFmtId="0" fontId="21" fillId="24" borderId="28" xfId="0" applyFont="1" applyFill="1" applyBorder="1" applyAlignment="1">
      <alignment horizontal="center" vertical="center" wrapText="1"/>
    </xf>
    <xf numFmtId="0" fontId="25" fillId="24" borderId="28" xfId="0" applyFont="1" applyFill="1" applyBorder="1" applyAlignment="1">
      <alignment horizontal="center" vertical="center" wrapText="1"/>
    </xf>
    <xf numFmtId="0" fontId="19" fillId="24" borderId="28" xfId="0" applyFont="1" applyFill="1" applyBorder="1" applyAlignment="1">
      <alignment vertical="center"/>
    </xf>
    <xf numFmtId="0" fontId="19" fillId="24" borderId="29" xfId="0" applyFont="1" applyFill="1" applyBorder="1" applyAlignment="1">
      <alignment horizontal="center" vertical="center"/>
    </xf>
    <xf numFmtId="0" fontId="19" fillId="24" borderId="30"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4"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27"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3" fontId="0" fillId="0" borderId="31" xfId="0" applyNumberFormat="1" applyFont="1" applyFill="1" applyBorder="1" applyAlignment="1">
      <alignment horizontal="right" vertical="center"/>
    </xf>
    <xf numFmtId="3" fontId="0" fillId="0" borderId="31" xfId="0" applyNumberFormat="1" applyFont="1" applyFill="1" applyBorder="1" applyAlignment="1">
      <alignment horizontal="left" vertical="center"/>
    </xf>
    <xf numFmtId="0" fontId="21" fillId="0" borderId="32" xfId="0" applyFont="1" applyFill="1" applyBorder="1" applyAlignment="1">
      <alignment horizontal="center" vertical="center" wrapText="1"/>
    </xf>
    <xf numFmtId="0" fontId="0" fillId="0" borderId="32" xfId="0" applyFont="1" applyFill="1" applyBorder="1" applyAlignment="1">
      <alignment horizontal="justify" vertical="center"/>
    </xf>
    <xf numFmtId="0" fontId="0" fillId="0" borderId="32" xfId="0" applyFont="1" applyFill="1" applyBorder="1" applyAlignment="1">
      <alignment horizontal="left" vertical="center"/>
    </xf>
    <xf numFmtId="0" fontId="20" fillId="0" borderId="33" xfId="0" applyFont="1" applyFill="1" applyBorder="1" applyAlignment="1">
      <alignment horizontal="left" vertical="center"/>
    </xf>
    <xf numFmtId="180" fontId="20" fillId="0" borderId="11" xfId="0" applyNumberFormat="1" applyFont="1" applyFill="1" applyBorder="1" applyAlignment="1">
      <alignment horizontal="left" vertical="center"/>
    </xf>
    <xf numFmtId="0" fontId="21" fillId="0" borderId="34" xfId="0" applyFont="1" applyFill="1" applyBorder="1" applyAlignment="1">
      <alignment horizontal="center" vertical="center"/>
    </xf>
    <xf numFmtId="49" fontId="19" fillId="0" borderId="34" xfId="69" applyNumberFormat="1"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xf>
    <xf numFmtId="0" fontId="21" fillId="0" borderId="35" xfId="0" applyFont="1" applyFill="1" applyBorder="1" applyAlignment="1">
      <alignment horizontal="center" vertical="center"/>
    </xf>
    <xf numFmtId="3" fontId="20" fillId="0" borderId="33" xfId="0" applyNumberFormat="1" applyFont="1" applyFill="1" applyBorder="1" applyAlignment="1">
      <alignment horizontal="right" vertical="center"/>
    </xf>
    <xf numFmtId="49" fontId="19" fillId="0" borderId="27" xfId="69" applyNumberFormat="1" applyFont="1" applyFill="1" applyBorder="1" applyAlignment="1">
      <alignment horizontal="center" vertical="center"/>
    </xf>
    <xf numFmtId="0" fontId="21" fillId="16" borderId="35" xfId="0" applyFont="1" applyFill="1" applyBorder="1" applyAlignment="1">
      <alignment horizontal="center" vertical="center"/>
    </xf>
    <xf numFmtId="0" fontId="21" fillId="16" borderId="33" xfId="0" applyFont="1" applyFill="1" applyBorder="1" applyAlignment="1">
      <alignment horizontal="center" vertical="center"/>
    </xf>
    <xf numFmtId="0" fontId="27" fillId="0" borderId="0" xfId="0" applyFont="1" applyBorder="1" applyAlignment="1">
      <alignment vertical="center"/>
    </xf>
    <xf numFmtId="0" fontId="23" fillId="0" borderId="0" xfId="0" applyFont="1" applyBorder="1" applyAlignment="1">
      <alignment vertical="center"/>
    </xf>
    <xf numFmtId="0" fontId="0" fillId="0" borderId="0" xfId="0" applyFont="1" applyBorder="1" applyAlignment="1">
      <alignment vertical="center"/>
    </xf>
    <xf numFmtId="0" fontId="31" fillId="0" borderId="36"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19" fillId="0" borderId="10" xfId="0" applyFont="1" applyBorder="1" applyAlignment="1">
      <alignment horizontal="center" vertical="center" wrapText="1"/>
    </xf>
    <xf numFmtId="183" fontId="32" fillId="24" borderId="10" xfId="71" applyNumberFormat="1" applyFont="1" applyFill="1" applyBorder="1" applyAlignment="1" applyProtection="1">
      <alignment horizontal="left" vertical="center" wrapText="1"/>
      <protection/>
    </xf>
    <xf numFmtId="0" fontId="20" fillId="0" borderId="11"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0" borderId="10" xfId="0" applyFont="1" applyBorder="1" applyAlignment="1">
      <alignment horizontal="justify" vertical="center" wrapText="1"/>
    </xf>
    <xf numFmtId="49" fontId="22" fillId="0" borderId="10" xfId="0" applyNumberFormat="1" applyFont="1" applyFill="1" applyBorder="1" applyAlignment="1">
      <alignment vertical="center" wrapText="1"/>
    </xf>
    <xf numFmtId="0" fontId="22" fillId="0" borderId="10" xfId="0" applyFont="1" applyFill="1" applyBorder="1" applyAlignment="1">
      <alignment vertical="center" wrapText="1"/>
    </xf>
    <xf numFmtId="183" fontId="22" fillId="0" borderId="10" xfId="71" applyNumberFormat="1" applyFont="1" applyFill="1" applyBorder="1" applyAlignment="1">
      <alignment horizontal="center" vertical="center" wrapText="1"/>
    </xf>
    <xf numFmtId="0" fontId="22" fillId="24" borderId="10" xfId="0" applyFont="1" applyFill="1" applyBorder="1" applyAlignment="1">
      <alignment vertical="center"/>
    </xf>
    <xf numFmtId="0" fontId="22" fillId="24" borderId="0" xfId="0" applyFont="1" applyFill="1" applyBorder="1" applyAlignment="1">
      <alignment vertical="center"/>
    </xf>
    <xf numFmtId="0" fontId="22" fillId="0" borderId="0" xfId="0" applyFont="1" applyBorder="1" applyAlignment="1">
      <alignment vertical="center"/>
    </xf>
    <xf numFmtId="0" fontId="22" fillId="0" borderId="10" xfId="0" applyFont="1" applyFill="1" applyBorder="1" applyAlignment="1">
      <alignment vertical="center"/>
    </xf>
    <xf numFmtId="0" fontId="22" fillId="0" borderId="10" xfId="0" applyFont="1" applyBorder="1" applyAlignment="1">
      <alignment vertical="center" wrapTex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183" fontId="26" fillId="0" borderId="10" xfId="71" applyNumberFormat="1" applyFont="1" applyFill="1" applyBorder="1" applyAlignment="1">
      <alignment horizontal="center" vertical="center" wrapText="1"/>
    </xf>
    <xf numFmtId="0" fontId="22" fillId="0" borderId="10" xfId="0" applyFont="1" applyBorder="1" applyAlignment="1">
      <alignment vertical="center"/>
    </xf>
    <xf numFmtId="0" fontId="22" fillId="0" borderId="0" xfId="0" applyFont="1" applyAlignment="1">
      <alignment vertical="center"/>
    </xf>
    <xf numFmtId="0" fontId="26" fillId="0" borderId="35" xfId="0" applyFont="1" applyBorder="1" applyAlignment="1">
      <alignment horizontal="center" vertical="center"/>
    </xf>
    <xf numFmtId="0" fontId="26" fillId="0" borderId="0" xfId="0" applyFont="1" applyBorder="1" applyAlignment="1">
      <alignment vertical="center"/>
    </xf>
    <xf numFmtId="183" fontId="26" fillId="0" borderId="0" xfId="71" applyNumberFormat="1" applyFont="1" applyFill="1" applyBorder="1" applyAlignment="1">
      <alignment horizontal="center" vertical="center" wrapText="1"/>
    </xf>
    <xf numFmtId="3" fontId="0" fillId="24" borderId="10" xfId="69" applyNumberFormat="1" applyFont="1" applyFill="1" applyBorder="1" applyAlignment="1">
      <alignment horizontal="center" vertical="center"/>
    </xf>
    <xf numFmtId="0" fontId="19" fillId="25" borderId="10" xfId="0" applyFont="1" applyFill="1" applyBorder="1" applyAlignment="1">
      <alignment vertical="center"/>
    </xf>
    <xf numFmtId="183" fontId="20" fillId="24" borderId="25" xfId="69" applyNumberFormat="1" applyFont="1" applyFill="1" applyBorder="1" applyAlignment="1">
      <alignment vertical="center"/>
    </xf>
    <xf numFmtId="183" fontId="20" fillId="24" borderId="10" xfId="69" applyNumberFormat="1" applyFont="1" applyFill="1" applyBorder="1" applyAlignment="1">
      <alignment vertical="center"/>
    </xf>
    <xf numFmtId="169" fontId="19" fillId="0" borderId="0" xfId="62" applyFont="1" applyFill="1" applyBorder="1" applyAlignment="1">
      <alignment horizontal="center" vertical="center"/>
    </xf>
    <xf numFmtId="169" fontId="22" fillId="24" borderId="10" xfId="62" applyFont="1" applyFill="1" applyBorder="1" applyAlignment="1">
      <alignment vertical="center"/>
    </xf>
    <xf numFmtId="169" fontId="22" fillId="0" borderId="10" xfId="62" applyFont="1" applyFill="1" applyBorder="1" applyAlignment="1">
      <alignment vertical="center"/>
    </xf>
    <xf numFmtId="169" fontId="26" fillId="0" borderId="10" xfId="62" applyFont="1" applyBorder="1" applyAlignment="1">
      <alignment vertical="center" wrapText="1"/>
    </xf>
    <xf numFmtId="169" fontId="22" fillId="0" borderId="10" xfId="62" applyFont="1" applyBorder="1" applyAlignment="1">
      <alignment vertical="center"/>
    </xf>
    <xf numFmtId="169" fontId="22" fillId="0" borderId="0" xfId="62" applyFont="1" applyAlignment="1">
      <alignment vertical="center"/>
    </xf>
    <xf numFmtId="169" fontId="0" fillId="0" borderId="0" xfId="62" applyFont="1" applyAlignment="1">
      <alignment vertical="center"/>
    </xf>
    <xf numFmtId="169" fontId="27" fillId="0" borderId="0" xfId="62" applyFont="1" applyBorder="1" applyAlignment="1">
      <alignment vertical="center"/>
    </xf>
    <xf numFmtId="169" fontId="23" fillId="0" borderId="0" xfId="62" applyFont="1" applyBorder="1" applyAlignment="1">
      <alignment vertical="center"/>
    </xf>
    <xf numFmtId="169" fontId="22" fillId="0" borderId="10" xfId="62" applyFont="1" applyBorder="1" applyAlignment="1">
      <alignment vertical="center" wrapText="1"/>
    </xf>
    <xf numFmtId="169" fontId="21" fillId="0" borderId="0" xfId="62" applyFont="1" applyFill="1" applyBorder="1" applyAlignment="1">
      <alignment horizontal="center" vertical="center"/>
    </xf>
    <xf numFmtId="169" fontId="19" fillId="0" borderId="11" xfId="62" applyFont="1" applyFill="1" applyBorder="1" applyAlignment="1">
      <alignment horizontal="center" vertical="center"/>
    </xf>
    <xf numFmtId="169" fontId="27" fillId="0" borderId="0" xfId="62" applyFont="1" applyBorder="1" applyAlignment="1">
      <alignment horizontal="center" vertical="center"/>
    </xf>
    <xf numFmtId="169" fontId="23" fillId="0" borderId="0" xfId="62" applyFont="1" applyBorder="1" applyAlignment="1">
      <alignment horizontal="center" vertical="center"/>
    </xf>
    <xf numFmtId="0" fontId="22" fillId="0" borderId="10" xfId="0" applyFont="1" applyFill="1" applyBorder="1" applyAlignment="1">
      <alignment horizontal="center" vertical="center" wrapText="1"/>
    </xf>
    <xf numFmtId="49" fontId="22" fillId="0" borderId="10" xfId="0" applyNumberFormat="1" applyFont="1" applyFill="1" applyBorder="1" applyAlignment="1">
      <alignment horizontal="left" vertical="center" wrapText="1"/>
    </xf>
    <xf numFmtId="1" fontId="22" fillId="0" borderId="10" xfId="0" applyNumberFormat="1" applyFont="1" applyFill="1" applyBorder="1" applyAlignment="1">
      <alignment horizontal="justify" vertical="center" wrapText="1"/>
    </xf>
    <xf numFmtId="169" fontId="19" fillId="0" borderId="10" xfId="62" applyFont="1" applyBorder="1" applyAlignment="1">
      <alignment horizontal="center" vertical="center" wrapText="1"/>
    </xf>
    <xf numFmtId="0" fontId="33" fillId="0" borderId="10" xfId="79" applyFont="1" applyBorder="1" applyAlignment="1">
      <alignment horizontal="center" vertical="center" wrapText="1"/>
      <protection/>
    </xf>
    <xf numFmtId="0" fontId="19" fillId="0" borderId="0" xfId="79" applyFont="1" applyAlignment="1">
      <alignment vertical="center"/>
      <protection/>
    </xf>
    <xf numFmtId="0" fontId="0" fillId="0" borderId="0" xfId="79" applyAlignment="1">
      <alignment vertical="center"/>
      <protection/>
    </xf>
    <xf numFmtId="0" fontId="0" fillId="0" borderId="10" xfId="79" applyFont="1" applyBorder="1" applyAlignment="1">
      <alignment horizontal="center" vertical="center" wrapText="1"/>
      <protection/>
    </xf>
    <xf numFmtId="0" fontId="24" fillId="0" borderId="10" xfId="79" applyFont="1" applyBorder="1" applyAlignment="1">
      <alignment horizontal="center" vertical="center" wrapText="1"/>
      <protection/>
    </xf>
    <xf numFmtId="0" fontId="20" fillId="0" borderId="10" xfId="79" applyFont="1" applyBorder="1" applyAlignment="1">
      <alignment horizontal="center" vertical="center" wrapText="1"/>
      <protection/>
    </xf>
    <xf numFmtId="0" fontId="48" fillId="24" borderId="10" xfId="79" applyFont="1" applyFill="1" applyBorder="1" applyAlignment="1" applyProtection="1">
      <alignment horizontal="center" vertical="center" wrapText="1"/>
      <protection locked="0"/>
    </xf>
    <xf numFmtId="0" fontId="48" fillId="24" borderId="10" xfId="79" applyFont="1" applyFill="1" applyBorder="1" applyAlignment="1" applyProtection="1">
      <alignment horizontal="center" vertical="center"/>
      <protection locked="0"/>
    </xf>
    <xf numFmtId="186" fontId="48" fillId="24" borderId="10" xfId="75" applyNumberFormat="1" applyFont="1" applyFill="1" applyBorder="1" applyAlignment="1" applyProtection="1">
      <alignment horizontal="center" vertical="center"/>
      <protection/>
    </xf>
    <xf numFmtId="3" fontId="48" fillId="24" borderId="10" xfId="75" applyNumberFormat="1" applyFont="1" applyFill="1" applyBorder="1" applyAlignment="1" applyProtection="1">
      <alignment horizontal="center" vertical="center"/>
      <protection/>
    </xf>
    <xf numFmtId="186" fontId="0" fillId="0" borderId="25" xfId="79" applyNumberFormat="1" applyFont="1" applyBorder="1" applyAlignment="1">
      <alignment vertical="center"/>
      <protection/>
    </xf>
    <xf numFmtId="3" fontId="32" fillId="24" borderId="10" xfId="79" applyNumberFormat="1" applyFont="1" applyFill="1" applyBorder="1" applyAlignment="1" applyProtection="1">
      <alignment horizontal="left" vertical="center" wrapText="1"/>
      <protection/>
    </xf>
    <xf numFmtId="0" fontId="26" fillId="4" borderId="10" xfId="79" applyFont="1" applyFill="1" applyBorder="1" applyAlignment="1">
      <alignment horizontal="left" vertical="center"/>
      <protection/>
    </xf>
    <xf numFmtId="0" fontId="26" fillId="4" borderId="10" xfId="79" applyFont="1" applyFill="1" applyBorder="1" applyAlignment="1">
      <alignment vertical="center"/>
      <protection/>
    </xf>
    <xf numFmtId="186" fontId="26" fillId="4" borderId="10" xfId="79" applyNumberFormat="1" applyFont="1" applyFill="1" applyBorder="1" applyAlignment="1">
      <alignment vertical="center"/>
      <protection/>
    </xf>
    <xf numFmtId="9" fontId="26" fillId="4" borderId="10" xfId="82" applyFont="1" applyFill="1" applyBorder="1" applyAlignment="1">
      <alignment vertical="center"/>
    </xf>
    <xf numFmtId="0" fontId="26" fillId="0" borderId="0" xfId="79" applyFont="1" applyAlignment="1">
      <alignment vertical="center"/>
      <protection/>
    </xf>
    <xf numFmtId="0" fontId="0" fillId="0" borderId="0" xfId="79" applyBorder="1" applyAlignment="1">
      <alignment vertical="center"/>
      <protection/>
    </xf>
    <xf numFmtId="0" fontId="0" fillId="0" borderId="0" xfId="79" applyFill="1" applyAlignment="1">
      <alignment vertical="center"/>
      <protection/>
    </xf>
    <xf numFmtId="9" fontId="0" fillId="0" borderId="0" xfId="79" applyNumberFormat="1" applyAlignment="1">
      <alignment vertical="center"/>
      <protection/>
    </xf>
    <xf numFmtId="182" fontId="0" fillId="0" borderId="0" xfId="68" applyNumberFormat="1" applyAlignment="1">
      <alignment vertical="center"/>
    </xf>
    <xf numFmtId="182" fontId="0" fillId="0" borderId="0" xfId="68" applyNumberFormat="1" applyFont="1" applyAlignment="1">
      <alignment vertical="center"/>
    </xf>
    <xf numFmtId="9" fontId="48" fillId="24" borderId="10" xfId="79" applyNumberFormat="1" applyFont="1" applyFill="1" applyBorder="1" applyAlignment="1" applyProtection="1">
      <alignment horizontal="center" vertical="center"/>
      <protection locked="0"/>
    </xf>
    <xf numFmtId="9" fontId="48" fillId="24" borderId="10" xfId="82" applyFont="1" applyFill="1" applyBorder="1" applyAlignment="1" applyProtection="1">
      <alignment horizontal="center" vertical="center"/>
      <protection locked="0"/>
    </xf>
    <xf numFmtId="14" fontId="24" fillId="0" borderId="10" xfId="79" applyNumberFormat="1" applyFont="1" applyBorder="1" applyAlignment="1">
      <alignment horizontal="center" vertical="center"/>
      <protection/>
    </xf>
    <xf numFmtId="49" fontId="0" fillId="24" borderId="10" xfId="78" applyNumberFormat="1" applyFont="1" applyFill="1" applyBorder="1" applyAlignment="1">
      <alignment horizontal="center" vertical="center" wrapText="1"/>
      <protection/>
    </xf>
    <xf numFmtId="0" fontId="22" fillId="0" borderId="0" xfId="80" applyFont="1" applyFill="1" applyAlignment="1">
      <alignment horizontal="center" vertical="center"/>
      <protection/>
    </xf>
    <xf numFmtId="188" fontId="0" fillId="0" borderId="25" xfId="80" applyNumberFormat="1" applyFont="1" applyFill="1" applyBorder="1" applyAlignment="1">
      <alignment horizontal="center" vertical="center" wrapText="1"/>
      <protection/>
    </xf>
    <xf numFmtId="166" fontId="22" fillId="0" borderId="25" xfId="76" applyNumberFormat="1" applyFont="1" applyBorder="1" applyAlignment="1">
      <alignment horizontal="center" vertical="center" wrapText="1"/>
    </xf>
    <xf numFmtId="4" fontId="0" fillId="0" borderId="25" xfId="80" applyNumberFormat="1" applyFill="1" applyBorder="1" applyAlignment="1">
      <alignment horizontal="center" vertical="center" wrapText="1"/>
      <protection/>
    </xf>
    <xf numFmtId="0" fontId="22" fillId="0" borderId="10" xfId="80" applyFont="1" applyFill="1" applyBorder="1" applyAlignment="1">
      <alignment horizontal="center" vertical="center"/>
      <protection/>
    </xf>
    <xf numFmtId="188" fontId="0" fillId="0" borderId="10" xfId="80" applyNumberFormat="1" applyFont="1" applyFill="1" applyBorder="1" applyAlignment="1">
      <alignment horizontal="center" vertical="center" wrapText="1"/>
      <protection/>
    </xf>
    <xf numFmtId="166" fontId="22" fillId="0" borderId="10" xfId="76" applyNumberFormat="1" applyFont="1" applyBorder="1" applyAlignment="1">
      <alignment horizontal="center" vertical="center" wrapText="1"/>
    </xf>
    <xf numFmtId="49" fontId="22" fillId="0" borderId="10" xfId="80" applyNumberFormat="1" applyFont="1" applyFill="1" applyBorder="1" applyAlignment="1">
      <alignment horizontal="center" vertical="center" wrapText="1"/>
      <protection/>
    </xf>
    <xf numFmtId="0" fontId="0" fillId="24" borderId="10" xfId="78" applyFont="1" applyFill="1" applyBorder="1" applyAlignment="1">
      <alignment horizontal="center" vertical="center" wrapText="1"/>
      <protection/>
    </xf>
    <xf numFmtId="188" fontId="22" fillId="0" borderId="10" xfId="80" applyNumberFormat="1" applyFont="1" applyFill="1" applyBorder="1" applyAlignment="1">
      <alignment horizontal="center" vertical="center" wrapText="1"/>
      <protection/>
    </xf>
    <xf numFmtId="0" fontId="26" fillId="0" borderId="0" xfId="79" applyFont="1" applyFill="1" applyAlignment="1">
      <alignment vertical="center"/>
      <protection/>
    </xf>
    <xf numFmtId="0" fontId="22" fillId="0" borderId="0" xfId="79" applyFont="1" applyFill="1" applyBorder="1" applyAlignment="1">
      <alignment vertical="center"/>
      <protection/>
    </xf>
    <xf numFmtId="49" fontId="22" fillId="0" borderId="0" xfId="79" applyNumberFormat="1" applyFont="1" applyFill="1" applyBorder="1" applyAlignment="1">
      <alignment horizontal="center" vertical="center"/>
      <protection/>
    </xf>
    <xf numFmtId="3" fontId="22" fillId="0" borderId="0" xfId="79" applyNumberFormat="1" applyFont="1" applyFill="1" applyBorder="1" applyAlignment="1">
      <alignment horizontal="center" vertical="center"/>
      <protection/>
    </xf>
    <xf numFmtId="3" fontId="26" fillId="0" borderId="0" xfId="79" applyNumberFormat="1" applyFont="1" applyFill="1" applyAlignment="1">
      <alignment vertical="center"/>
      <protection/>
    </xf>
    <xf numFmtId="3" fontId="22" fillId="0" borderId="0" xfId="79" applyNumberFormat="1" applyFont="1" applyFill="1" applyAlignment="1">
      <alignment vertical="center"/>
      <protection/>
    </xf>
    <xf numFmtId="4" fontId="26" fillId="0" borderId="10" xfId="79" applyNumberFormat="1" applyFont="1" applyFill="1" applyBorder="1" applyAlignment="1">
      <alignment horizontal="center" vertical="center" wrapText="1"/>
      <protection/>
    </xf>
    <xf numFmtId="49" fontId="26" fillId="0" borderId="10" xfId="79" applyNumberFormat="1" applyFont="1" applyFill="1" applyBorder="1" applyAlignment="1">
      <alignment horizontal="center" vertical="center" wrapText="1"/>
      <protection/>
    </xf>
    <xf numFmtId="0" fontId="26" fillId="0" borderId="10" xfId="79" applyFont="1" applyFill="1" applyBorder="1" applyAlignment="1">
      <alignment horizontal="center" vertical="center"/>
      <protection/>
    </xf>
    <xf numFmtId="0" fontId="22" fillId="0" borderId="0" xfId="79" applyFont="1" applyFill="1" applyAlignment="1">
      <alignment vertical="center"/>
      <protection/>
    </xf>
    <xf numFmtId="3" fontId="22" fillId="0" borderId="0" xfId="66" applyNumberFormat="1" applyFont="1" applyFill="1" applyBorder="1" applyAlignment="1">
      <alignment horizontal="left" vertical="center"/>
    </xf>
    <xf numFmtId="182" fontId="22" fillId="0" borderId="0" xfId="67" applyNumberFormat="1" applyFont="1" applyFill="1" applyAlignment="1">
      <alignment vertical="center"/>
    </xf>
    <xf numFmtId="182" fontId="26" fillId="0" borderId="10" xfId="67" applyNumberFormat="1" applyFont="1" applyFill="1" applyBorder="1" applyAlignment="1">
      <alignment horizontal="center" vertical="center" wrapText="1"/>
    </xf>
    <xf numFmtId="182" fontId="26" fillId="0" borderId="10" xfId="67" applyNumberFormat="1" applyFont="1" applyFill="1" applyBorder="1" applyAlignment="1">
      <alignment horizontal="right" vertical="center"/>
    </xf>
    <xf numFmtId="182" fontId="22" fillId="0" borderId="0" xfId="67" applyNumberFormat="1" applyFont="1" applyFill="1" applyBorder="1" applyAlignment="1">
      <alignment horizontal="right" vertical="center"/>
    </xf>
    <xf numFmtId="183" fontId="0" fillId="24" borderId="10" xfId="70" applyNumberFormat="1" applyFont="1" applyFill="1" applyBorder="1" applyAlignment="1">
      <alignment vertical="center"/>
    </xf>
    <xf numFmtId="183" fontId="0" fillId="24" borderId="10" xfId="70" applyNumberFormat="1" applyFont="1" applyFill="1" applyBorder="1" applyAlignment="1">
      <alignment horizontal="center" vertical="center"/>
    </xf>
    <xf numFmtId="3" fontId="0" fillId="24" borderId="10" xfId="70" applyNumberFormat="1" applyFont="1" applyFill="1" applyBorder="1" applyAlignment="1">
      <alignment horizontal="center" vertical="center"/>
    </xf>
    <xf numFmtId="0" fontId="19" fillId="26" borderId="10" xfId="0" applyFont="1" applyFill="1" applyBorder="1" applyAlignment="1">
      <alignment vertical="center"/>
    </xf>
    <xf numFmtId="0" fontId="19" fillId="24" borderId="37" xfId="0" applyFont="1" applyFill="1" applyBorder="1" applyAlignment="1">
      <alignment vertical="center"/>
    </xf>
    <xf numFmtId="0" fontId="19" fillId="24" borderId="38" xfId="0" applyFont="1" applyFill="1" applyBorder="1" applyAlignment="1">
      <alignment vertical="center"/>
    </xf>
    <xf numFmtId="0" fontId="19" fillId="24" borderId="39" xfId="0" applyFont="1" applyFill="1" applyBorder="1" applyAlignment="1">
      <alignment vertical="center"/>
    </xf>
    <xf numFmtId="14" fontId="0" fillId="0" borderId="10" xfId="0" applyNumberFormat="1" applyFont="1" applyBorder="1" applyAlignment="1">
      <alignment horizontal="center" vertical="center"/>
    </xf>
    <xf numFmtId="183" fontId="19" fillId="0" borderId="0" xfId="0" applyNumberFormat="1" applyFont="1" applyAlignment="1">
      <alignment vertical="center"/>
    </xf>
    <xf numFmtId="168" fontId="19" fillId="0" borderId="0" xfId="0" applyNumberFormat="1" applyFont="1" applyAlignment="1">
      <alignment vertical="center"/>
    </xf>
    <xf numFmtId="168" fontId="0" fillId="0" borderId="0" xfId="0" applyNumberFormat="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3" fontId="0" fillId="0" borderId="10" xfId="70" applyNumberFormat="1" applyFont="1" applyFill="1" applyBorder="1" applyAlignment="1">
      <alignment horizontal="center" vertical="center"/>
    </xf>
    <xf numFmtId="183" fontId="0" fillId="0" borderId="10" xfId="70" applyNumberFormat="1" applyFont="1" applyFill="1" applyBorder="1" applyAlignment="1">
      <alignment vertical="center"/>
    </xf>
    <xf numFmtId="2" fontId="0" fillId="0" borderId="10" xfId="0" applyNumberFormat="1" applyFill="1" applyBorder="1" applyAlignment="1">
      <alignment horizontal="center" vertical="center"/>
    </xf>
    <xf numFmtId="183" fontId="0" fillId="0" borderId="10" xfId="69" applyNumberFormat="1" applyFont="1" applyFill="1" applyBorder="1" applyAlignment="1">
      <alignment vertical="center"/>
    </xf>
    <xf numFmtId="41" fontId="0" fillId="24" borderId="10" xfId="63" applyFont="1" applyFill="1" applyBorder="1" applyAlignment="1">
      <alignment horizontal="center" vertical="center"/>
    </xf>
    <xf numFmtId="183" fontId="0" fillId="0" borderId="10" xfId="70" applyNumberFormat="1" applyFont="1" applyFill="1" applyBorder="1" applyAlignment="1">
      <alignment horizontal="center" vertical="center"/>
    </xf>
    <xf numFmtId="41" fontId="0" fillId="0" borderId="10" xfId="63" applyFont="1" applyFill="1" applyBorder="1" applyAlignment="1">
      <alignment horizontal="center" vertical="center"/>
    </xf>
    <xf numFmtId="183" fontId="0" fillId="0" borderId="0" xfId="69" applyNumberFormat="1" applyFont="1" applyFill="1" applyAlignment="1">
      <alignment vertical="center"/>
    </xf>
    <xf numFmtId="0" fontId="0" fillId="0" borderId="10" xfId="0" applyFont="1" applyFill="1" applyBorder="1" applyAlignment="1">
      <alignment vertical="top" wrapText="1"/>
    </xf>
    <xf numFmtId="3" fontId="0" fillId="0" borderId="10" xfId="69"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49" fillId="0" borderId="10" xfId="0" applyFont="1" applyFill="1" applyBorder="1" applyAlignment="1">
      <alignment vertical="center" wrapText="1"/>
    </xf>
    <xf numFmtId="0" fontId="50" fillId="0" borderId="0" xfId="0" applyFont="1" applyFill="1" applyAlignment="1">
      <alignment horizontal="justify" vertical="center"/>
    </xf>
    <xf numFmtId="0" fontId="50" fillId="0" borderId="10" xfId="0" applyFont="1" applyFill="1" applyBorder="1" applyAlignment="1">
      <alignment horizontal="justify" vertical="center"/>
    </xf>
    <xf numFmtId="183" fontId="20" fillId="24" borderId="10" xfId="69"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6" fillId="24" borderId="40" xfId="0" applyFont="1" applyFill="1" applyBorder="1" applyAlignment="1">
      <alignment horizontal="left" vertical="center"/>
    </xf>
    <xf numFmtId="0" fontId="26" fillId="24" borderId="36" xfId="0" applyFont="1" applyFill="1" applyBorder="1" applyAlignment="1">
      <alignment horizontal="left" vertical="center"/>
    </xf>
    <xf numFmtId="0" fontId="0" fillId="24" borderId="40" xfId="0" applyFont="1" applyFill="1" applyBorder="1" applyAlignment="1">
      <alignment horizontal="left" vertical="top" wrapText="1"/>
    </xf>
    <xf numFmtId="0" fontId="0" fillId="24" borderId="41" xfId="0" applyFont="1" applyFill="1" applyBorder="1" applyAlignment="1">
      <alignment horizontal="left" vertical="top" wrapText="1"/>
    </xf>
    <xf numFmtId="0" fontId="0" fillId="0" borderId="0" xfId="0" applyFill="1" applyAlignment="1">
      <alignment vertical="center"/>
    </xf>
    <xf numFmtId="168" fontId="19" fillId="0" borderId="0" xfId="74" applyFont="1" applyAlignment="1">
      <alignment vertical="center"/>
    </xf>
    <xf numFmtId="168" fontId="0" fillId="0" borderId="0" xfId="74" applyFont="1" applyAlignment="1">
      <alignment vertical="center"/>
    </xf>
    <xf numFmtId="0" fontId="19" fillId="0" borderId="14" xfId="0" applyFont="1" applyFill="1" applyBorder="1" applyAlignment="1">
      <alignment vertical="center"/>
    </xf>
    <xf numFmtId="0" fontId="19" fillId="0" borderId="10" xfId="0" applyFont="1" applyFill="1" applyBorder="1" applyAlignment="1">
      <alignment vertical="center"/>
    </xf>
    <xf numFmtId="169" fontId="0" fillId="0" borderId="10" xfId="65" applyFont="1" applyFill="1" applyBorder="1" applyAlignment="1">
      <alignment horizontal="center" vertical="center"/>
    </xf>
    <xf numFmtId="183" fontId="0" fillId="0" borderId="10" xfId="69" applyNumberFormat="1" applyFont="1" applyFill="1" applyBorder="1" applyAlignment="1">
      <alignment horizontal="center" vertical="center"/>
    </xf>
    <xf numFmtId="169" fontId="0" fillId="24" borderId="10" xfId="65" applyFont="1" applyFill="1" applyBorder="1" applyAlignment="1">
      <alignment horizontal="center" vertical="center"/>
    </xf>
    <xf numFmtId="0" fontId="25" fillId="0" borderId="0" xfId="0" applyFont="1" applyFill="1" applyAlignment="1">
      <alignment vertical="center"/>
    </xf>
    <xf numFmtId="0" fontId="20" fillId="0" borderId="0" xfId="0" applyFont="1" applyFill="1" applyAlignment="1">
      <alignment horizontal="center" vertical="center" wrapText="1"/>
    </xf>
    <xf numFmtId="0" fontId="0" fillId="0" borderId="0" xfId="0" applyFill="1" applyBorder="1" applyAlignment="1">
      <alignment vertical="center"/>
    </xf>
    <xf numFmtId="3" fontId="0" fillId="24" borderId="10" xfId="0" applyNumberFormat="1" applyFont="1" applyFill="1" applyBorder="1" applyAlignment="1">
      <alignment horizontal="center" vertical="center"/>
    </xf>
    <xf numFmtId="0" fontId="0" fillId="0" borderId="11" xfId="0" applyFill="1" applyBorder="1" applyAlignment="1">
      <alignment vertical="center"/>
    </xf>
    <xf numFmtId="183" fontId="0" fillId="0" borderId="0" xfId="0" applyNumberFormat="1" applyBorder="1" applyAlignment="1">
      <alignment vertical="center"/>
    </xf>
    <xf numFmtId="183" fontId="0" fillId="0" borderId="0" xfId="0" applyNumberFormat="1" applyAlignment="1">
      <alignment vertical="center"/>
    </xf>
    <xf numFmtId="193" fontId="0" fillId="0" borderId="0" xfId="0" applyNumberFormat="1" applyAlignment="1">
      <alignment vertical="center"/>
    </xf>
    <xf numFmtId="171" fontId="0" fillId="0" borderId="0" xfId="0" applyNumberFormat="1" applyFill="1" applyAlignment="1">
      <alignment vertical="center"/>
    </xf>
    <xf numFmtId="183" fontId="0" fillId="0" borderId="0" xfId="0" applyNumberFormat="1" applyFill="1" applyAlignment="1">
      <alignment vertical="center"/>
    </xf>
    <xf numFmtId="3" fontId="0" fillId="0" borderId="0" xfId="0" applyNumberFormat="1" applyFill="1" applyAlignment="1">
      <alignment vertical="center"/>
    </xf>
    <xf numFmtId="0" fontId="0" fillId="0" borderId="0" xfId="0" applyAlignment="1">
      <alignment vertical="center" wrapText="1"/>
    </xf>
    <xf numFmtId="3" fontId="0" fillId="0" borderId="0" xfId="0" applyNumberFormat="1" applyFill="1" applyAlignment="1">
      <alignment horizontal="right" vertical="center"/>
    </xf>
    <xf numFmtId="0" fontId="46" fillId="0" borderId="0" xfId="0" applyFont="1" applyFill="1" applyAlignment="1">
      <alignment vertical="center"/>
    </xf>
    <xf numFmtId="0" fontId="23" fillId="0" borderId="10" xfId="0" applyFont="1" applyBorder="1" applyAlignment="1">
      <alignment horizontal="center" vertical="center"/>
    </xf>
    <xf numFmtId="0" fontId="23" fillId="0" borderId="31"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41" xfId="0" applyFont="1" applyBorder="1" applyAlignment="1">
      <alignment horizontal="center" vertical="center" wrapText="1"/>
    </xf>
    <xf numFmtId="0" fontId="22" fillId="0" borderId="31" xfId="0" applyFont="1" applyBorder="1" applyAlignment="1">
      <alignment horizontal="justify" vertical="center" wrapText="1"/>
    </xf>
    <xf numFmtId="0" fontId="22" fillId="0" borderId="36" xfId="0" applyFont="1" applyBorder="1" applyAlignment="1">
      <alignment horizontal="justify" vertical="center" wrapText="1"/>
    </xf>
    <xf numFmtId="0" fontId="22" fillId="0" borderId="41" xfId="0" applyFont="1" applyBorder="1" applyAlignment="1">
      <alignment horizontal="justify"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42" xfId="0" applyFont="1" applyBorder="1" applyAlignment="1">
      <alignment horizontal="left" vertical="center" wrapText="1"/>
    </xf>
    <xf numFmtId="0" fontId="22" fillId="0" borderId="33" xfId="0" applyFont="1" applyBorder="1" applyAlignment="1">
      <alignment horizontal="left" vertical="center" wrapText="1"/>
    </xf>
    <xf numFmtId="0" fontId="22" fillId="0" borderId="11" xfId="0" applyFont="1" applyBorder="1" applyAlignment="1">
      <alignment horizontal="left" vertical="center" wrapText="1"/>
    </xf>
    <xf numFmtId="0" fontId="22" fillId="0" borderId="27" xfId="0" applyFont="1" applyBorder="1" applyAlignment="1">
      <alignment horizontal="left" vertical="center" wrapText="1"/>
    </xf>
    <xf numFmtId="0" fontId="24" fillId="0" borderId="10" xfId="0" applyFont="1" applyBorder="1" applyAlignment="1">
      <alignment horizontal="center" vertical="center"/>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7" xfId="0" applyFont="1" applyBorder="1" applyAlignment="1">
      <alignment horizontal="center" vertical="center" wrapText="1"/>
    </xf>
    <xf numFmtId="0" fontId="22" fillId="24" borderId="25" xfId="0" applyFont="1" applyFill="1" applyBorder="1" applyAlignment="1">
      <alignment horizontal="center" vertical="center" wrapText="1"/>
    </xf>
    <xf numFmtId="0" fontId="22" fillId="24" borderId="35" xfId="0" applyFont="1" applyFill="1" applyBorder="1" applyAlignment="1">
      <alignment horizontal="center" vertical="center" wrapText="1"/>
    </xf>
    <xf numFmtId="14" fontId="23" fillId="0" borderId="31" xfId="0" applyNumberFormat="1" applyFont="1" applyBorder="1" applyAlignment="1">
      <alignment horizontal="center" vertical="center"/>
    </xf>
    <xf numFmtId="14" fontId="23" fillId="0" borderId="41" xfId="0" applyNumberFormat="1" applyFont="1" applyBorder="1" applyAlignment="1">
      <alignment horizontal="center" vertical="center"/>
    </xf>
    <xf numFmtId="0" fontId="20" fillId="0" borderId="10" xfId="0" applyFont="1" applyBorder="1" applyAlignment="1">
      <alignment horizontal="center" vertical="center"/>
    </xf>
    <xf numFmtId="0" fontId="0" fillId="0" borderId="10" xfId="0" applyFont="1" applyBorder="1" applyAlignment="1">
      <alignment horizontal="left" vertical="center" wrapText="1"/>
    </xf>
    <xf numFmtId="0" fontId="20" fillId="0" borderId="10" xfId="0" applyFont="1" applyBorder="1" applyAlignment="1">
      <alignment horizontal="left" vertical="center" wrapText="1"/>
    </xf>
    <xf numFmtId="0" fontId="23" fillId="0" borderId="31" xfId="0" applyFont="1" applyBorder="1" applyAlignment="1">
      <alignment horizontal="center" vertical="center"/>
    </xf>
    <xf numFmtId="0" fontId="23" fillId="0" borderId="36" xfId="0" applyFont="1" applyBorder="1" applyAlignment="1">
      <alignment horizontal="center" vertical="center"/>
    </xf>
    <xf numFmtId="0" fontId="23" fillId="0" borderId="41" xfId="0" applyFont="1" applyBorder="1" applyAlignment="1">
      <alignment horizontal="center" vertical="center"/>
    </xf>
    <xf numFmtId="0" fontId="20" fillId="16" borderId="35" xfId="0" applyFont="1" applyFill="1" applyBorder="1" applyAlignment="1">
      <alignment horizontal="left" vertical="center" wrapText="1"/>
    </xf>
    <xf numFmtId="0" fontId="51" fillId="0" borderId="25" xfId="0" applyFont="1" applyBorder="1" applyAlignment="1">
      <alignment horizontal="center" vertical="center" wrapText="1"/>
    </xf>
    <xf numFmtId="0" fontId="51" fillId="0" borderId="35" xfId="0" applyFont="1" applyBorder="1" applyAlignment="1">
      <alignment horizontal="center" vertical="center" wrapText="1"/>
    </xf>
    <xf numFmtId="0" fontId="26" fillId="0" borderId="31" xfId="0" applyFont="1" applyBorder="1" applyAlignment="1">
      <alignment horizontal="right" vertical="center"/>
    </xf>
    <xf numFmtId="0" fontId="26" fillId="0" borderId="36" xfId="0" applyFont="1" applyBorder="1" applyAlignment="1">
      <alignment horizontal="right" vertical="center"/>
    </xf>
    <xf numFmtId="0" fontId="26" fillId="0" borderId="41" xfId="0" applyFont="1" applyBorder="1" applyAlignment="1">
      <alignment horizontal="right" vertical="center"/>
    </xf>
    <xf numFmtId="3" fontId="22" fillId="0" borderId="25" xfId="0" applyNumberFormat="1" applyFont="1" applyBorder="1" applyAlignment="1">
      <alignment horizontal="left" vertical="center" wrapText="1"/>
    </xf>
    <xf numFmtId="3" fontId="22" fillId="0" borderId="35" xfId="0" applyNumberFormat="1" applyFont="1" applyBorder="1" applyAlignment="1">
      <alignment horizontal="left" vertical="center" wrapText="1"/>
    </xf>
    <xf numFmtId="0" fontId="22" fillId="0" borderId="31"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0" fillId="0" borderId="10" xfId="0" applyBorder="1" applyAlignment="1">
      <alignment horizontal="center" vertical="center"/>
    </xf>
    <xf numFmtId="0" fontId="20"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42" xfId="0" applyFont="1" applyBorder="1" applyAlignment="1">
      <alignment horizontal="center" vertical="center"/>
    </xf>
    <xf numFmtId="0" fontId="27" fillId="0" borderId="33" xfId="0" applyFont="1" applyBorder="1" applyAlignment="1">
      <alignment horizontal="center" vertical="center"/>
    </xf>
    <xf numFmtId="0" fontId="27" fillId="0" borderId="11" xfId="0" applyFont="1" applyBorder="1" applyAlignment="1">
      <alignment horizontal="center" vertical="center"/>
    </xf>
    <xf numFmtId="0" fontId="27" fillId="0" borderId="27" xfId="0" applyFont="1" applyBorder="1" applyAlignment="1">
      <alignment horizontal="center" vertical="center"/>
    </xf>
    <xf numFmtId="0" fontId="21" fillId="0" borderId="0" xfId="0" applyFont="1" applyFill="1" applyBorder="1" applyAlignment="1">
      <alignment horizontal="center" vertical="center"/>
    </xf>
    <xf numFmtId="0" fontId="24" fillId="0" borderId="10" xfId="0" applyFont="1" applyBorder="1" applyAlignment="1">
      <alignment horizontal="center" vertical="center" wrapText="1"/>
    </xf>
    <xf numFmtId="0" fontId="0" fillId="0" borderId="35" xfId="0" applyFont="1" applyFill="1" applyBorder="1" applyAlignment="1">
      <alignment horizontal="left" vertical="center"/>
    </xf>
    <xf numFmtId="49" fontId="19" fillId="0" borderId="0" xfId="69" applyNumberFormat="1" applyFont="1" applyFill="1" applyBorder="1" applyAlignment="1">
      <alignment horizontal="center" vertical="center"/>
    </xf>
    <xf numFmtId="0" fontId="0" fillId="0" borderId="31" xfId="0" applyFont="1" applyFill="1" applyBorder="1" applyAlignment="1">
      <alignment horizontal="left" vertical="center"/>
    </xf>
    <xf numFmtId="0" fontId="0" fillId="0" borderId="36" xfId="0" applyFont="1" applyFill="1" applyBorder="1" applyAlignment="1">
      <alignment horizontal="left" vertical="center"/>
    </xf>
    <xf numFmtId="0" fontId="0" fillId="0" borderId="41" xfId="0" applyFont="1" applyFill="1" applyBorder="1" applyAlignment="1">
      <alignment horizontal="left" vertical="center"/>
    </xf>
    <xf numFmtId="0" fontId="20" fillId="16" borderId="10" xfId="0" applyFont="1" applyFill="1" applyBorder="1" applyAlignment="1">
      <alignment horizontal="left" vertical="center" wrapText="1"/>
    </xf>
    <xf numFmtId="0" fontId="20" fillId="16" borderId="31" xfId="0" applyFont="1" applyFill="1" applyBorder="1" applyAlignment="1">
      <alignment horizontal="left" vertical="center" wrapText="1"/>
    </xf>
    <xf numFmtId="0" fontId="20" fillId="16" borderId="36" xfId="0" applyFont="1" applyFill="1" applyBorder="1" applyAlignment="1">
      <alignment horizontal="left" vertical="center" wrapText="1"/>
    </xf>
    <xf numFmtId="0" fontId="20" fillId="16" borderId="41" xfId="0" applyFont="1" applyFill="1" applyBorder="1" applyAlignment="1">
      <alignment horizontal="left" vertical="center" wrapText="1"/>
    </xf>
    <xf numFmtId="49" fontId="19" fillId="0" borderId="11" xfId="69" applyNumberFormat="1" applyFont="1" applyFill="1" applyBorder="1" applyAlignment="1">
      <alignment horizontal="center" vertical="center"/>
    </xf>
    <xf numFmtId="0" fontId="20" fillId="24" borderId="10" xfId="0" applyFont="1" applyFill="1" applyBorder="1" applyAlignment="1">
      <alignment horizontal="center" vertical="center"/>
    </xf>
    <xf numFmtId="0" fontId="20" fillId="0" borderId="35" xfId="0" applyFont="1" applyBorder="1" applyAlignment="1">
      <alignment horizontal="center" vertical="center" wrapText="1"/>
    </xf>
    <xf numFmtId="0" fontId="51" fillId="0" borderId="10" xfId="0" applyFont="1" applyBorder="1" applyAlignment="1">
      <alignment horizontal="center" vertical="center" wrapText="1"/>
    </xf>
    <xf numFmtId="0" fontId="0" fillId="0" borderId="10" xfId="0" applyFont="1" applyFill="1" applyBorder="1" applyAlignment="1">
      <alignment horizontal="left" vertical="center"/>
    </xf>
    <xf numFmtId="0" fontId="21" fillId="0" borderId="35" xfId="0" applyFont="1" applyBorder="1" applyAlignment="1">
      <alignment horizontal="center" vertical="center" wrapText="1"/>
    </xf>
    <xf numFmtId="0" fontId="22" fillId="0" borderId="10" xfId="0" applyFont="1" applyFill="1" applyBorder="1" applyAlignment="1">
      <alignment horizontal="justify" vertical="center" wrapText="1"/>
    </xf>
    <xf numFmtId="0" fontId="0" fillId="0" borderId="10" xfId="0" applyFont="1" applyBorder="1" applyAlignment="1">
      <alignment horizontal="left" vertical="center"/>
    </xf>
    <xf numFmtId="0" fontId="31" fillId="0" borderId="10" xfId="0" applyFont="1" applyBorder="1" applyAlignment="1">
      <alignment horizontal="center" vertical="center"/>
    </xf>
    <xf numFmtId="0" fontId="26" fillId="0" borderId="35" xfId="0" applyFont="1" applyBorder="1" applyAlignment="1">
      <alignment horizontal="center" vertical="center"/>
    </xf>
    <xf numFmtId="14" fontId="23" fillId="0" borderId="10" xfId="0" applyNumberFormat="1" applyFont="1" applyBorder="1" applyAlignment="1">
      <alignment horizontal="center" vertical="center"/>
    </xf>
    <xf numFmtId="0" fontId="22" fillId="0" borderId="25" xfId="0" applyFont="1" applyBorder="1" applyAlignment="1">
      <alignment horizontal="center" vertical="center" wrapText="1"/>
    </xf>
    <xf numFmtId="0" fontId="22" fillId="0" borderId="35" xfId="0" applyFont="1" applyBorder="1" applyAlignment="1">
      <alignment horizontal="center" vertical="center" wrapText="1"/>
    </xf>
    <xf numFmtId="0" fontId="27" fillId="0" borderId="31" xfId="0" applyFont="1" applyBorder="1" applyAlignment="1">
      <alignment horizontal="center" vertical="center"/>
    </xf>
    <xf numFmtId="0" fontId="27" fillId="0" borderId="36" xfId="0" applyFont="1" applyBorder="1" applyAlignment="1">
      <alignment horizontal="center" vertical="center"/>
    </xf>
    <xf numFmtId="0" fontId="27" fillId="0" borderId="41" xfId="0" applyFont="1" applyBorder="1" applyAlignment="1">
      <alignment horizontal="center" vertical="center"/>
    </xf>
    <xf numFmtId="0" fontId="31" fillId="0" borderId="31" xfId="0" applyFont="1" applyBorder="1" applyAlignment="1">
      <alignment horizontal="center" vertical="center"/>
    </xf>
    <xf numFmtId="0" fontId="31" fillId="0" borderId="36" xfId="0" applyFont="1" applyBorder="1" applyAlignment="1">
      <alignment horizontal="center" vertical="center"/>
    </xf>
    <xf numFmtId="0" fontId="22" fillId="0" borderId="31" xfId="0" applyFont="1" applyBorder="1" applyAlignment="1">
      <alignment horizontal="left" vertical="center" wrapText="1"/>
    </xf>
    <xf numFmtId="0" fontId="22" fillId="0" borderId="36" xfId="0" applyFont="1" applyBorder="1" applyAlignment="1">
      <alignment horizontal="left" vertical="center" wrapText="1"/>
    </xf>
    <xf numFmtId="0" fontId="22" fillId="0" borderId="41" xfId="0" applyFont="1" applyBorder="1" applyAlignment="1">
      <alignment horizontal="left" vertical="center" wrapText="1"/>
    </xf>
    <xf numFmtId="183" fontId="22" fillId="0" borderId="25" xfId="71" applyNumberFormat="1" applyFont="1" applyFill="1" applyBorder="1" applyAlignment="1">
      <alignment horizontal="center" vertical="center" wrapText="1"/>
    </xf>
    <xf numFmtId="183" fontId="22" fillId="0" borderId="35" xfId="71" applyNumberFormat="1" applyFont="1" applyFill="1" applyBorder="1" applyAlignment="1">
      <alignment horizontal="center" vertical="center" wrapText="1"/>
    </xf>
    <xf numFmtId="3" fontId="22" fillId="0" borderId="25" xfId="0" applyNumberFormat="1" applyFont="1" applyFill="1" applyBorder="1" applyAlignment="1">
      <alignment horizontal="center" vertical="center" wrapText="1"/>
    </xf>
    <xf numFmtId="3" fontId="22" fillId="0" borderId="35" xfId="0" applyNumberFormat="1" applyFont="1" applyFill="1" applyBorder="1" applyAlignment="1">
      <alignment horizontal="center" vertical="center" wrapText="1"/>
    </xf>
    <xf numFmtId="183" fontId="26" fillId="0" borderId="31" xfId="0" applyNumberFormat="1" applyFont="1" applyBorder="1" applyAlignment="1">
      <alignment horizontal="center" vertical="center"/>
    </xf>
    <xf numFmtId="0" fontId="26" fillId="0" borderId="36" xfId="0" applyFont="1" applyBorder="1" applyAlignment="1">
      <alignment horizontal="center" vertical="center"/>
    </xf>
    <xf numFmtId="0" fontId="26" fillId="0" borderId="41" xfId="0" applyFont="1" applyBorder="1" applyAlignment="1">
      <alignment horizontal="center" vertical="center"/>
    </xf>
    <xf numFmtId="0" fontId="0" fillId="24" borderId="40" xfId="0" applyFont="1" applyFill="1" applyBorder="1" applyAlignment="1">
      <alignment horizontal="left" vertical="center"/>
    </xf>
    <xf numFmtId="0" fontId="0" fillId="24" borderId="41" xfId="0" applyFill="1" applyBorder="1" applyAlignment="1">
      <alignment horizontal="left" vertical="center"/>
    </xf>
    <xf numFmtId="0" fontId="20" fillId="24" borderId="25" xfId="0" applyFont="1" applyFill="1" applyBorder="1" applyAlignment="1">
      <alignment horizontal="center" vertical="center"/>
    </xf>
    <xf numFmtId="0" fontId="20" fillId="24" borderId="35"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0" fontId="26" fillId="24" borderId="10" xfId="0" applyFont="1" applyFill="1" applyBorder="1" applyAlignment="1">
      <alignment horizontal="right" vertical="center"/>
    </xf>
    <xf numFmtId="0" fontId="19" fillId="24" borderId="31" xfId="0" applyFont="1" applyFill="1" applyBorder="1" applyAlignment="1">
      <alignment horizontal="center" vertical="center"/>
    </xf>
    <xf numFmtId="0" fontId="19" fillId="24" borderId="36" xfId="0" applyFont="1" applyFill="1" applyBorder="1" applyAlignment="1">
      <alignment horizontal="center" vertical="center"/>
    </xf>
    <xf numFmtId="0" fontId="19" fillId="24" borderId="41" xfId="0" applyFont="1" applyFill="1" applyBorder="1" applyAlignment="1">
      <alignment horizontal="center" vertical="center"/>
    </xf>
    <xf numFmtId="0" fontId="0" fillId="24" borderId="40" xfId="0" applyFill="1" applyBorder="1" applyAlignment="1">
      <alignment horizontal="left" vertical="center"/>
    </xf>
    <xf numFmtId="0" fontId="26" fillId="24" borderId="46" xfId="0" applyFont="1" applyFill="1" applyBorder="1" applyAlignment="1">
      <alignment horizontal="right" vertical="center"/>
    </xf>
    <xf numFmtId="0" fontId="26" fillId="24" borderId="38" xfId="0" applyFont="1" applyFill="1" applyBorder="1" applyAlignment="1">
      <alignment horizontal="right" vertical="center"/>
    </xf>
    <xf numFmtId="0" fontId="26" fillId="24" borderId="42" xfId="0" applyFont="1" applyFill="1" applyBorder="1" applyAlignment="1">
      <alignment horizontal="right" vertical="center"/>
    </xf>
    <xf numFmtId="0" fontId="19" fillId="24" borderId="37" xfId="0" applyFont="1" applyFill="1" applyBorder="1" applyAlignment="1">
      <alignment horizontal="center" vertical="center"/>
    </xf>
    <xf numFmtId="0" fontId="19" fillId="24" borderId="38" xfId="0" applyFont="1" applyFill="1" applyBorder="1" applyAlignment="1">
      <alignment horizontal="center" vertical="center"/>
    </xf>
    <xf numFmtId="0" fontId="19" fillId="24" borderId="39" xfId="0" applyFont="1" applyFill="1" applyBorder="1" applyAlignment="1">
      <alignment horizontal="center" vertical="center"/>
    </xf>
    <xf numFmtId="183" fontId="20" fillId="24" borderId="10" xfId="69" applyNumberFormat="1"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0" fillId="24" borderId="47" xfId="0" applyFont="1" applyFill="1" applyBorder="1" applyAlignment="1">
      <alignment horizontal="center" vertical="center" wrapText="1"/>
    </xf>
    <xf numFmtId="0" fontId="20" fillId="24" borderId="48"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20" fillId="24" borderId="27" xfId="0" applyFont="1" applyFill="1" applyBorder="1" applyAlignment="1">
      <alignment horizontal="center" vertical="center" wrapText="1"/>
    </xf>
    <xf numFmtId="0" fontId="20" fillId="24" borderId="10" xfId="0" applyFont="1" applyFill="1" applyBorder="1" applyAlignment="1">
      <alignment horizontal="center" vertical="center" wrapText="1"/>
    </xf>
    <xf numFmtId="183" fontId="20" fillId="24" borderId="49" xfId="69" applyNumberFormat="1" applyFont="1" applyFill="1" applyBorder="1" applyAlignment="1">
      <alignment horizontal="center" vertical="center" wrapText="1"/>
    </xf>
    <xf numFmtId="183" fontId="20" fillId="24" borderId="35" xfId="69" applyNumberFormat="1" applyFont="1" applyFill="1" applyBorder="1" applyAlignment="1">
      <alignment horizontal="center" vertical="center" wrapText="1"/>
    </xf>
    <xf numFmtId="183" fontId="20" fillId="24" borderId="25" xfId="69" applyNumberFormat="1" applyFont="1" applyFill="1" applyBorder="1" applyAlignment="1">
      <alignment horizontal="center" vertical="center" wrapText="1"/>
    </xf>
    <xf numFmtId="0" fontId="26" fillId="24" borderId="50" xfId="0" applyFont="1" applyFill="1" applyBorder="1" applyAlignment="1">
      <alignment horizontal="right" vertical="center"/>
    </xf>
    <xf numFmtId="0" fontId="26" fillId="24" borderId="20" xfId="0" applyFont="1" applyFill="1" applyBorder="1" applyAlignment="1">
      <alignment horizontal="right" vertical="center"/>
    </xf>
    <xf numFmtId="0" fontId="26" fillId="24" borderId="21" xfId="0" applyFont="1" applyFill="1" applyBorder="1" applyAlignment="1">
      <alignment horizontal="right" vertical="center"/>
    </xf>
    <xf numFmtId="0" fontId="0" fillId="24" borderId="40" xfId="0" applyFont="1" applyFill="1" applyBorder="1" applyAlignment="1">
      <alignment horizontal="left" vertical="top" wrapText="1"/>
    </xf>
    <xf numFmtId="0" fontId="0" fillId="24" borderId="41" xfId="0" applyFont="1" applyFill="1" applyBorder="1" applyAlignment="1">
      <alignment horizontal="left" vertical="top" wrapText="1"/>
    </xf>
    <xf numFmtId="0" fontId="19" fillId="24" borderId="19" xfId="0" applyFont="1" applyFill="1" applyBorder="1" applyAlignment="1">
      <alignment horizontal="center" vertical="center"/>
    </xf>
    <xf numFmtId="0" fontId="19" fillId="24" borderId="20" xfId="0" applyFont="1" applyFill="1" applyBorder="1" applyAlignment="1">
      <alignment horizontal="center" vertical="center"/>
    </xf>
    <xf numFmtId="0" fontId="19" fillId="24" borderId="51" xfId="0" applyFont="1" applyFill="1" applyBorder="1" applyAlignment="1">
      <alignment horizontal="center" vertical="center"/>
    </xf>
    <xf numFmtId="0" fontId="0" fillId="24" borderId="40" xfId="0" applyFill="1" applyBorder="1" applyAlignment="1">
      <alignment horizontal="center" vertical="center"/>
    </xf>
    <xf numFmtId="0" fontId="0" fillId="24" borderId="36" xfId="0" applyFill="1" applyBorder="1" applyAlignment="1">
      <alignment horizontal="center" vertical="center"/>
    </xf>
    <xf numFmtId="0" fontId="0" fillId="24" borderId="41" xfId="0" applyFill="1" applyBorder="1" applyAlignment="1">
      <alignment horizontal="center" vertical="center"/>
    </xf>
    <xf numFmtId="0" fontId="20" fillId="24" borderId="12"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0" fillId="0" borderId="40" xfId="0" applyFont="1" applyFill="1" applyBorder="1" applyAlignment="1">
      <alignment horizontal="left" vertical="center"/>
    </xf>
    <xf numFmtId="0" fontId="0" fillId="0" borderId="41" xfId="0" applyFill="1" applyBorder="1" applyAlignment="1">
      <alignment horizontal="left" vertical="center"/>
    </xf>
    <xf numFmtId="0" fontId="0" fillId="24" borderId="36" xfId="0" applyFont="1" applyFill="1" applyBorder="1" applyAlignment="1">
      <alignment horizontal="center" vertical="center" wrapText="1"/>
    </xf>
    <xf numFmtId="0" fontId="0" fillId="24" borderId="52" xfId="0" applyFont="1" applyFill="1" applyBorder="1" applyAlignment="1">
      <alignment horizontal="center" vertical="center" wrapText="1"/>
    </xf>
    <xf numFmtId="0" fontId="31" fillId="24" borderId="53" xfId="0" applyFont="1" applyFill="1" applyBorder="1" applyAlignment="1">
      <alignment horizontal="center" vertical="center" wrapText="1"/>
    </xf>
    <xf numFmtId="0" fontId="31" fillId="24" borderId="54" xfId="0" applyFont="1" applyFill="1" applyBorder="1" applyAlignment="1">
      <alignment horizontal="center" vertical="center" wrapText="1"/>
    </xf>
    <xf numFmtId="0" fontId="31" fillId="24" borderId="55" xfId="0" applyFont="1" applyFill="1" applyBorder="1" applyAlignment="1">
      <alignment horizontal="center" vertical="center" wrapText="1"/>
    </xf>
    <xf numFmtId="0" fontId="31" fillId="24" borderId="56" xfId="0" applyFont="1" applyFill="1" applyBorder="1" applyAlignment="1">
      <alignment horizontal="center" vertical="center" wrapText="1"/>
    </xf>
    <xf numFmtId="0" fontId="31" fillId="24" borderId="16" xfId="0" applyFont="1" applyFill="1" applyBorder="1" applyAlignment="1">
      <alignment horizontal="center" vertical="center" wrapText="1"/>
    </xf>
    <xf numFmtId="0" fontId="31" fillId="24" borderId="22" xfId="0" applyFont="1" applyFill="1" applyBorder="1" applyAlignment="1">
      <alignment horizontal="center" vertical="center" wrapText="1"/>
    </xf>
    <xf numFmtId="0" fontId="31" fillId="24" borderId="57" xfId="0" applyFont="1" applyFill="1" applyBorder="1" applyAlignment="1">
      <alignment horizontal="center" vertical="center" wrapText="1"/>
    </xf>
    <xf numFmtId="0" fontId="31" fillId="24" borderId="12" xfId="0" applyFont="1" applyFill="1" applyBorder="1" applyAlignment="1">
      <alignment horizontal="center" vertical="center" wrapText="1"/>
    </xf>
    <xf numFmtId="0" fontId="31" fillId="24" borderId="33"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0" fillId="0" borderId="40" xfId="0" applyFill="1" applyBorder="1" applyAlignment="1">
      <alignment horizontal="left" vertical="center"/>
    </xf>
    <xf numFmtId="0" fontId="31" fillId="24" borderId="37" xfId="0" applyFont="1" applyFill="1" applyBorder="1" applyAlignment="1">
      <alignment horizontal="center" vertical="center" wrapText="1"/>
    </xf>
    <xf numFmtId="0" fontId="31" fillId="24" borderId="38" xfId="0" applyFont="1" applyFill="1" applyBorder="1" applyAlignment="1">
      <alignment horizontal="center" vertical="center" wrapText="1"/>
    </xf>
    <xf numFmtId="0" fontId="31" fillId="24" borderId="42" xfId="0" applyFont="1" applyFill="1" applyBorder="1" applyAlignment="1">
      <alignment horizontal="center" vertical="center" wrapText="1"/>
    </xf>
    <xf numFmtId="0" fontId="31" fillId="24" borderId="32"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51" fillId="24" borderId="58" xfId="0" applyFont="1" applyFill="1" applyBorder="1" applyAlignment="1">
      <alignment horizontal="left" vertical="center"/>
    </xf>
    <xf numFmtId="0" fontId="51" fillId="24" borderId="44" xfId="0" applyFont="1" applyFill="1" applyBorder="1" applyAlignment="1">
      <alignment horizontal="left" vertical="center"/>
    </xf>
    <xf numFmtId="0" fontId="20" fillId="24" borderId="40"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0" fillId="24" borderId="36" xfId="0" applyFill="1" applyBorder="1" applyAlignment="1">
      <alignment horizontal="left" vertical="center"/>
    </xf>
    <xf numFmtId="0" fontId="20" fillId="24" borderId="26" xfId="0" applyFont="1" applyFill="1" applyBorder="1" applyAlignment="1">
      <alignment horizontal="left" vertical="center"/>
    </xf>
    <xf numFmtId="0" fontId="20" fillId="24" borderId="17" xfId="0" applyFont="1" applyFill="1" applyBorder="1" applyAlignment="1">
      <alignment horizontal="left" vertical="center"/>
    </xf>
    <xf numFmtId="0" fontId="0" fillId="24" borderId="19"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14" fontId="0" fillId="24" borderId="19" xfId="0" applyNumberFormat="1" applyFont="1" applyFill="1" applyBorder="1" applyAlignment="1">
      <alignment horizontal="center" vertical="center" wrapText="1"/>
    </xf>
    <xf numFmtId="14" fontId="0" fillId="24" borderId="20" xfId="0" applyNumberFormat="1" applyFont="1" applyFill="1" applyBorder="1" applyAlignment="1">
      <alignment horizontal="center" vertical="center" wrapText="1"/>
    </xf>
    <xf numFmtId="14" fontId="0" fillId="24" borderId="51" xfId="0" applyNumberFormat="1" applyFont="1" applyFill="1" applyBorder="1" applyAlignment="1">
      <alignment horizontal="center" vertical="center" wrapText="1"/>
    </xf>
    <xf numFmtId="0" fontId="20" fillId="24" borderId="58" xfId="0" applyFont="1" applyFill="1" applyBorder="1" applyAlignment="1">
      <alignment horizontal="left" vertical="center"/>
    </xf>
    <xf numFmtId="0" fontId="20" fillId="24" borderId="44" xfId="0" applyFont="1" applyFill="1" applyBorder="1" applyAlignment="1">
      <alignment horizontal="left" vertical="center"/>
    </xf>
    <xf numFmtId="0" fontId="23" fillId="24" borderId="59" xfId="0" applyFont="1" applyFill="1" applyBorder="1" applyAlignment="1">
      <alignment horizontal="center" vertical="center"/>
    </xf>
    <xf numFmtId="0" fontId="23" fillId="24" borderId="60" xfId="0" applyFont="1" applyFill="1" applyBorder="1" applyAlignment="1">
      <alignment horizontal="center" vertical="center"/>
    </xf>
    <xf numFmtId="0" fontId="20" fillId="24" borderId="46" xfId="0" applyFont="1" applyFill="1" applyBorder="1" applyAlignment="1">
      <alignment horizontal="center" vertical="center" wrapText="1"/>
    </xf>
    <xf numFmtId="0" fontId="20" fillId="24" borderId="38" xfId="0" applyFont="1" applyFill="1" applyBorder="1" applyAlignment="1">
      <alignment horizontal="center" vertical="center" wrapText="1"/>
    </xf>
    <xf numFmtId="0" fontId="0" fillId="24" borderId="43"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1" fillId="24" borderId="0" xfId="0" applyFont="1" applyFill="1" applyBorder="1" applyAlignment="1">
      <alignment horizontal="center" vertical="center"/>
    </xf>
    <xf numFmtId="0" fontId="21" fillId="24" borderId="31" xfId="0" applyFont="1" applyFill="1" applyBorder="1" applyAlignment="1">
      <alignment horizontal="center" vertical="center" wrapText="1"/>
    </xf>
    <xf numFmtId="0" fontId="21" fillId="24" borderId="36" xfId="0" applyFont="1" applyFill="1" applyBorder="1" applyAlignment="1">
      <alignment horizontal="center" vertical="center" wrapText="1"/>
    </xf>
    <xf numFmtId="0" fontId="21" fillId="24" borderId="52" xfId="0" applyFont="1" applyFill="1" applyBorder="1" applyAlignment="1">
      <alignment horizontal="center" vertical="center" wrapText="1"/>
    </xf>
    <xf numFmtId="183" fontId="20" fillId="24" borderId="25" xfId="69" applyNumberFormat="1" applyFont="1" applyFill="1" applyBorder="1" applyAlignment="1">
      <alignment horizontal="center" vertical="center"/>
    </xf>
    <xf numFmtId="183" fontId="20" fillId="24" borderId="35" xfId="69" applyNumberFormat="1" applyFont="1" applyFill="1" applyBorder="1" applyAlignment="1">
      <alignment horizontal="center" vertical="center"/>
    </xf>
    <xf numFmtId="183" fontId="21" fillId="24" borderId="10" xfId="69" applyNumberFormat="1" applyFont="1" applyFill="1" applyBorder="1" applyAlignment="1">
      <alignment horizontal="center" vertical="center" wrapText="1"/>
    </xf>
    <xf numFmtId="0" fontId="19" fillId="24" borderId="52" xfId="0" applyFont="1" applyFill="1" applyBorder="1" applyAlignment="1">
      <alignment horizontal="center" vertical="center"/>
    </xf>
    <xf numFmtId="0" fontId="26" fillId="24" borderId="40" xfId="0" applyFont="1" applyFill="1" applyBorder="1" applyAlignment="1">
      <alignment horizontal="left" vertical="center"/>
    </xf>
    <xf numFmtId="0" fontId="26" fillId="24" borderId="36" xfId="0" applyFont="1" applyFill="1" applyBorder="1" applyAlignment="1">
      <alignment horizontal="left" vertical="center"/>
    </xf>
    <xf numFmtId="0" fontId="20" fillId="24" borderId="46" xfId="0" applyFont="1" applyFill="1" applyBorder="1" applyAlignment="1">
      <alignment horizontal="center" vertical="center"/>
    </xf>
    <xf numFmtId="0" fontId="20" fillId="24" borderId="42" xfId="0" applyFont="1" applyFill="1" applyBorder="1" applyAlignment="1">
      <alignment horizontal="center" vertical="center"/>
    </xf>
    <xf numFmtId="0" fontId="20" fillId="24" borderId="23" xfId="0" applyFont="1" applyFill="1" applyBorder="1" applyAlignment="1">
      <alignment horizontal="center" vertical="center"/>
    </xf>
    <xf numFmtId="0" fontId="20" fillId="24" borderId="27" xfId="0" applyFont="1" applyFill="1" applyBorder="1" applyAlignment="1">
      <alignment horizontal="center" vertical="center"/>
    </xf>
    <xf numFmtId="183" fontId="21" fillId="24" borderId="49" xfId="69" applyNumberFormat="1" applyFont="1" applyFill="1" applyBorder="1" applyAlignment="1">
      <alignment horizontal="center" vertical="center" wrapText="1"/>
    </xf>
    <xf numFmtId="183" fontId="21" fillId="24" borderId="35" xfId="69" applyNumberFormat="1" applyFont="1" applyFill="1" applyBorder="1" applyAlignment="1">
      <alignment horizontal="center" vertical="center" wrapText="1"/>
    </xf>
    <xf numFmtId="0" fontId="22" fillId="0" borderId="25" xfId="79" applyFont="1" applyFill="1" applyBorder="1" applyAlignment="1">
      <alignment horizontal="center" vertical="center"/>
      <protection/>
    </xf>
    <xf numFmtId="0" fontId="22" fillId="0" borderId="61" xfId="79" applyFont="1" applyFill="1" applyBorder="1" applyAlignment="1">
      <alignment horizontal="center" vertical="center"/>
      <protection/>
    </xf>
    <xf numFmtId="0" fontId="22" fillId="0" borderId="35" xfId="79" applyFont="1" applyFill="1" applyBorder="1" applyAlignment="1">
      <alignment horizontal="center" vertical="center"/>
      <protection/>
    </xf>
    <xf numFmtId="0" fontId="23" fillId="0" borderId="10" xfId="79" applyFont="1" applyFill="1" applyBorder="1" applyAlignment="1">
      <alignment horizontal="center" vertical="center"/>
      <protection/>
    </xf>
    <xf numFmtId="0" fontId="19" fillId="0" borderId="10" xfId="79" applyFont="1" applyBorder="1" applyAlignment="1">
      <alignment horizontal="center" vertical="center" wrapText="1"/>
      <protection/>
    </xf>
    <xf numFmtId="0" fontId="0" fillId="0" borderId="10" xfId="79" applyFont="1" applyBorder="1" applyAlignment="1">
      <alignment horizontal="center" vertical="center" wrapText="1"/>
      <protection/>
    </xf>
    <xf numFmtId="0" fontId="23" fillId="0" borderId="10" xfId="79" applyFont="1" applyBorder="1" applyAlignment="1">
      <alignment horizontal="center" vertical="center" wrapText="1"/>
      <protection/>
    </xf>
    <xf numFmtId="0" fontId="18" fillId="0" borderId="10" xfId="79" applyFont="1" applyBorder="1" applyAlignment="1">
      <alignment horizontal="center" vertical="center" wrapText="1"/>
      <protection/>
    </xf>
    <xf numFmtId="0" fontId="18" fillId="0" borderId="33" xfId="79" applyFont="1" applyFill="1" applyBorder="1" applyAlignment="1">
      <alignment horizontal="center" vertical="center"/>
      <protection/>
    </xf>
    <xf numFmtId="0" fontId="18" fillId="0" borderId="11" xfId="79" applyFont="1" applyFill="1" applyBorder="1" applyAlignment="1">
      <alignment horizontal="center" vertical="center"/>
      <protection/>
    </xf>
    <xf numFmtId="0" fontId="18" fillId="0" borderId="27" xfId="79" applyFont="1" applyFill="1" applyBorder="1" applyAlignment="1">
      <alignment horizontal="center" vertical="center"/>
      <protection/>
    </xf>
    <xf numFmtId="0" fontId="26" fillId="0" borderId="31" xfId="79" applyFont="1" applyFill="1" applyBorder="1" applyAlignment="1">
      <alignment horizontal="center" vertical="center"/>
      <protection/>
    </xf>
    <xf numFmtId="0" fontId="26" fillId="0" borderId="41" xfId="79" applyFont="1" applyFill="1" applyBorder="1" applyAlignment="1">
      <alignment horizontal="center" vertical="center"/>
      <protection/>
    </xf>
    <xf numFmtId="3" fontId="22" fillId="0" borderId="37" xfId="80" applyNumberFormat="1" applyFont="1" applyFill="1" applyBorder="1" applyAlignment="1">
      <alignment horizontal="left" vertical="center" wrapText="1"/>
      <protection/>
    </xf>
    <xf numFmtId="3" fontId="22" fillId="0" borderId="42" xfId="80" applyNumberFormat="1" applyFont="1" applyFill="1" applyBorder="1" applyAlignment="1">
      <alignment horizontal="left" vertical="center" wrapText="1"/>
      <protection/>
    </xf>
    <xf numFmtId="3" fontId="22" fillId="0" borderId="10" xfId="80" applyNumberFormat="1" applyFont="1" applyFill="1" applyBorder="1" applyAlignment="1">
      <alignment horizontal="left" vertical="center" wrapText="1"/>
      <protection/>
    </xf>
    <xf numFmtId="3" fontId="22" fillId="0" borderId="31" xfId="80" applyNumberFormat="1" applyFont="1" applyFill="1" applyBorder="1" applyAlignment="1">
      <alignment horizontal="left" vertical="center" wrapText="1"/>
      <protection/>
    </xf>
    <xf numFmtId="3" fontId="22" fillId="0" borderId="41" xfId="80" applyNumberFormat="1" applyFont="1" applyFill="1" applyBorder="1" applyAlignment="1">
      <alignment horizontal="left" vertical="center" wrapText="1"/>
      <protection/>
    </xf>
    <xf numFmtId="0" fontId="22" fillId="0" borderId="31" xfId="80" applyFont="1" applyFill="1" applyBorder="1" applyAlignment="1">
      <alignment horizontal="left" vertical="center" wrapText="1"/>
      <protection/>
    </xf>
    <xf numFmtId="0" fontId="22" fillId="0" borderId="41" xfId="80" applyFont="1" applyFill="1" applyBorder="1" applyAlignment="1">
      <alignment horizontal="left" vertical="center" wrapText="1"/>
      <protection/>
    </xf>
    <xf numFmtId="0" fontId="26" fillId="0" borderId="31" xfId="79" applyFont="1" applyFill="1" applyBorder="1" applyAlignment="1">
      <alignment horizontal="right" vertical="center"/>
      <protection/>
    </xf>
    <xf numFmtId="0" fontId="26" fillId="0" borderId="36" xfId="79" applyFont="1" applyFill="1" applyBorder="1" applyAlignment="1">
      <alignment horizontal="right" vertical="center"/>
      <protection/>
    </xf>
    <xf numFmtId="0" fontId="26" fillId="0" borderId="41" xfId="79" applyFont="1" applyFill="1" applyBorder="1" applyAlignment="1">
      <alignment horizontal="right" vertical="center"/>
      <protection/>
    </xf>
    <xf numFmtId="0" fontId="22" fillId="0" borderId="31" xfId="80" applyFont="1" applyFill="1" applyBorder="1" applyAlignment="1">
      <alignment horizontal="justify" vertical="center" wrapText="1"/>
      <protection/>
    </xf>
    <xf numFmtId="0" fontId="22" fillId="0" borderId="41" xfId="80" applyFont="1" applyFill="1" applyBorder="1" applyAlignment="1">
      <alignment horizontal="justify" vertical="center" wrapText="1"/>
      <protection/>
    </xf>
    <xf numFmtId="0" fontId="22" fillId="0" borderId="31" xfId="80" applyFont="1" applyFill="1" applyBorder="1" applyAlignment="1">
      <alignment horizontal="left" vertical="top" wrapText="1"/>
      <protection/>
    </xf>
    <xf numFmtId="0" fontId="22" fillId="0" borderId="41" xfId="80" applyFont="1" applyFill="1" applyBorder="1" applyAlignment="1">
      <alignment horizontal="left" vertical="top" wrapText="1"/>
      <protection/>
    </xf>
    <xf numFmtId="0" fontId="0" fillId="0" borderId="10" xfId="79" applyBorder="1" applyAlignment="1">
      <alignment horizontal="center" vertical="center"/>
      <protection/>
    </xf>
    <xf numFmtId="0" fontId="33" fillId="0" borderId="10" xfId="79" applyFont="1" applyBorder="1" applyAlignment="1">
      <alignment horizontal="center" vertical="center" wrapText="1"/>
      <protection/>
    </xf>
    <xf numFmtId="0" fontId="24" fillId="0" borderId="10" xfId="79" applyFont="1" applyBorder="1" applyAlignment="1">
      <alignment horizontal="center" vertical="center" wrapText="1"/>
      <protection/>
    </xf>
    <xf numFmtId="14" fontId="24" fillId="0" borderId="10" xfId="79" applyNumberFormat="1" applyFont="1" applyBorder="1" applyAlignment="1">
      <alignment horizontal="center" vertical="center"/>
      <protection/>
    </xf>
    <xf numFmtId="0" fontId="20" fillId="0" borderId="10" xfId="79" applyFont="1" applyBorder="1" applyAlignment="1">
      <alignment horizontal="left" vertical="center"/>
      <protection/>
    </xf>
    <xf numFmtId="0" fontId="18" fillId="0" borderId="10" xfId="79" applyFont="1" applyBorder="1" applyAlignment="1">
      <alignment horizontal="left" vertical="center" wrapText="1"/>
      <protection/>
    </xf>
    <xf numFmtId="0" fontId="33" fillId="0" borderId="10" xfId="79" applyFont="1" applyBorder="1" applyAlignment="1">
      <alignment horizontal="left" vertical="center" wrapText="1"/>
      <protection/>
    </xf>
    <xf numFmtId="0" fontId="20" fillId="0" borderId="10" xfId="79" applyFont="1" applyBorder="1" applyAlignment="1">
      <alignment horizontal="center" vertical="center" wrapText="1"/>
      <protection/>
    </xf>
    <xf numFmtId="0" fontId="52" fillId="0" borderId="31" xfId="79" applyFont="1" applyFill="1" applyBorder="1" applyAlignment="1" applyProtection="1">
      <alignment horizontal="center" vertical="center" wrapText="1"/>
      <protection/>
    </xf>
    <xf numFmtId="0" fontId="52" fillId="0" borderId="36" xfId="79" applyFont="1" applyFill="1" applyBorder="1" applyAlignment="1" applyProtection="1">
      <alignment horizontal="center" vertical="center" wrapText="1"/>
      <protection/>
    </xf>
    <xf numFmtId="0" fontId="52" fillId="0" borderId="41" xfId="79" applyFont="1" applyFill="1" applyBorder="1" applyAlignment="1" applyProtection="1">
      <alignment horizontal="center" vertical="center" wrapText="1"/>
      <protection/>
    </xf>
    <xf numFmtId="0" fontId="0" fillId="0" borderId="10" xfId="79" applyFont="1" applyBorder="1" applyAlignment="1">
      <alignment horizontal="left" vertical="center"/>
      <protection/>
    </xf>
    <xf numFmtId="0" fontId="0" fillId="0" borderId="10" xfId="79" applyFont="1" applyBorder="1" applyAlignment="1">
      <alignment horizontal="center" vertical="center"/>
      <protection/>
    </xf>
    <xf numFmtId="0" fontId="20" fillId="0" borderId="10" xfId="79" applyFont="1" applyFill="1" applyBorder="1" applyAlignment="1">
      <alignment horizontal="center" vertical="center" wrapText="1"/>
      <protection/>
    </xf>
    <xf numFmtId="186" fontId="26" fillId="4" borderId="31" xfId="82" applyNumberFormat="1" applyFont="1" applyFill="1" applyBorder="1" applyAlignment="1">
      <alignment horizontal="center" vertical="center"/>
    </xf>
    <xf numFmtId="9" fontId="26" fillId="4" borderId="41" xfId="82" applyFont="1" applyFill="1" applyBorder="1" applyAlignment="1">
      <alignment horizontal="center" vertical="center"/>
    </xf>
    <xf numFmtId="0" fontId="0" fillId="0" borderId="25" xfId="79" applyFont="1" applyBorder="1" applyAlignment="1">
      <alignment horizontal="center" vertical="center" wrapText="1"/>
      <protection/>
    </xf>
    <xf numFmtId="0" fontId="0" fillId="0" borderId="61" xfId="79" applyFont="1" applyBorder="1" applyAlignment="1">
      <alignment horizontal="center" vertical="center" wrapText="1"/>
      <protection/>
    </xf>
    <xf numFmtId="0" fontId="0" fillId="0" borderId="35" xfId="79" applyFont="1" applyBorder="1" applyAlignment="1">
      <alignment horizontal="center" vertical="center" wrapText="1"/>
      <protection/>
    </xf>
    <xf numFmtId="1" fontId="48" fillId="24" borderId="31" xfId="82" applyNumberFormat="1" applyFont="1" applyFill="1" applyBorder="1" applyAlignment="1">
      <alignment horizontal="center" vertical="center" wrapText="1"/>
    </xf>
    <xf numFmtId="1" fontId="48" fillId="24" borderId="41" xfId="82" applyNumberFormat="1" applyFont="1" applyFill="1" applyBorder="1" applyAlignment="1">
      <alignment horizontal="center" vertical="center" wrapText="1"/>
    </xf>
    <xf numFmtId="9" fontId="48" fillId="24" borderId="31" xfId="82" applyFont="1" applyFill="1" applyBorder="1" applyAlignment="1">
      <alignment horizontal="center" vertical="center" wrapText="1"/>
    </xf>
    <xf numFmtId="9" fontId="48" fillId="24" borderId="41" xfId="82" applyFont="1" applyFill="1" applyBorder="1" applyAlignment="1">
      <alignment horizontal="center" vertical="center" wrapText="1"/>
    </xf>
    <xf numFmtId="183" fontId="0" fillId="0" borderId="25" xfId="69" applyNumberFormat="1" applyFont="1" applyFill="1" applyBorder="1" applyAlignment="1">
      <alignment vertical="center"/>
    </xf>
    <xf numFmtId="183" fontId="19" fillId="26" borderId="10" xfId="0" applyNumberFormat="1" applyFont="1" applyFill="1" applyBorder="1" applyAlignment="1">
      <alignment vertical="center"/>
    </xf>
    <xf numFmtId="183" fontId="0" fillId="27" borderId="10" xfId="70" applyNumberFormat="1" applyFont="1" applyFill="1" applyBorder="1" applyAlignment="1">
      <alignment vertical="center"/>
    </xf>
  </cellXfs>
  <cellStyles count="7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 [0] 2" xfId="63"/>
    <cellStyle name="Millares [0] 2 2" xfId="64"/>
    <cellStyle name="Millares [0] 3" xfId="65"/>
    <cellStyle name="Millares [0]_3-SISTEMA DESARROLLO ADMINISTRATIVO-POA 2008-1" xfId="66"/>
    <cellStyle name="Millares_3-SISTEMA DESARROLLO ADMINISTRATIVO-POA 2008-1" xfId="67"/>
    <cellStyle name="Millares_Copia de MATRICES OPERATIVAS PROYECTOS PAT 07-09-AJUSTADAS-2008" xfId="68"/>
    <cellStyle name="Millares_FORMATO POA" xfId="69"/>
    <cellStyle name="Millares_FORMATO POA 2" xfId="70"/>
    <cellStyle name="Millares_Libro2" xfId="71"/>
    <cellStyle name="Currency" xfId="72"/>
    <cellStyle name="Currency [0]" xfId="73"/>
    <cellStyle name="Moneda [0] 2" xfId="74"/>
    <cellStyle name="Moneda 2" xfId="75"/>
    <cellStyle name="Moneda 2 2" xfId="76"/>
    <cellStyle name="Neutral" xfId="77"/>
    <cellStyle name="Normal 11" xfId="78"/>
    <cellStyle name="Normal 2" xfId="79"/>
    <cellStyle name="Normal 3" xfId="80"/>
    <cellStyle name="Notas" xfId="81"/>
    <cellStyle name="Percent"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1047750</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66675"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47625</xdr:rowOff>
    </xdr:from>
    <xdr:to>
      <xdr:col>0</xdr:col>
      <xdr:colOff>1790700</xdr:colOff>
      <xdr:row>3</xdr:row>
      <xdr:rowOff>209550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47625"/>
          <a:ext cx="134302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1228725</xdr:colOff>
      <xdr:row>3</xdr:row>
      <xdr:rowOff>190500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0" y="0"/>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38100</xdr:rowOff>
    </xdr:from>
    <xdr:to>
      <xdr:col>1</xdr:col>
      <xdr:colOff>114300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247650" y="38100"/>
          <a:ext cx="12763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8\10.%20FORTALECIMIENTO%20INSTITUCIONAL\FEV-16%20Fortalecimiento%20institucio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Downloads\Copia%20de%20FEV-16%20Admon%20areas%20protegidas%202019%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ompartida\ACTUALIZACI&#211;N%20FEV-16%20Septiembre2019\10.%20FORTALECIMIENTO%20INSTITUCIONAL\FEV-16%20Fortalecimiento%20institucional%20(7102019)%20a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GABRIEL%20BASE\Downloads\FEV-16%20Fortalecimiento%20institucional-v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rodriguez\Downloads\Copia%20de%20FEV-16%20Fortalecimiento%20instituci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2">
        <row r="4">
          <cell r="F4" t="str">
            <v>Versión 0</v>
          </cell>
          <cell r="G4">
            <v>42999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
      <sheetName val="presupuesto sirap"/>
    </sheetNames>
    <sheetDataSet>
      <sheetData sheetId="1">
        <row r="4">
          <cell r="K4" t="str">
            <v>Versión 0</v>
          </cell>
          <cell r="O4">
            <v>42999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0">
          <cell r="J20" t="str">
            <v>Limpieza y desinfección documental Archivo Central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A H.A."/>
      <sheetName val="POA H.C.  "/>
      <sheetName val="POA H.D."/>
    </sheetNames>
    <sheetDataSet>
      <sheetData sheetId="0">
        <row r="4">
          <cell r="O4" t="str">
            <v>Versión 0</v>
          </cell>
          <cell r="R4">
            <v>42999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gi.almeraim.com/sgi/secciones/sigspa/mod_formulacion/verContrato.php?contratoId=1139"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2"/>
  <sheetViews>
    <sheetView zoomScale="90" zoomScaleNormal="90" zoomScalePageLayoutView="0" workbookViewId="0" topLeftCell="I16">
      <selection activeCell="O25" sqref="O25"/>
    </sheetView>
  </sheetViews>
  <sheetFormatPr defaultColWidth="11.421875" defaultRowHeight="12.75"/>
  <cols>
    <col min="1" max="1" width="4.00390625" style="12" customWidth="1"/>
    <col min="2" max="2" width="16.57421875" style="1" customWidth="1"/>
    <col min="3" max="3" width="10.57421875" style="1" customWidth="1"/>
    <col min="4" max="4" width="11.28125" style="1" hidden="1" customWidth="1"/>
    <col min="5" max="5" width="6.00390625" style="1" customWidth="1"/>
    <col min="6" max="6" width="8.28125" style="1" customWidth="1"/>
    <col min="7" max="7" width="14.57421875" style="1" customWidth="1"/>
    <col min="8" max="8" width="10.140625" style="1" customWidth="1"/>
    <col min="9" max="9" width="8.8515625" style="1" customWidth="1"/>
    <col min="10" max="10" width="19.28125" style="1" customWidth="1"/>
    <col min="11" max="11" width="25.28125" style="4" customWidth="1"/>
    <col min="12" max="12" width="22.28125" style="1" customWidth="1"/>
    <col min="13" max="15" width="19.8515625" style="1" customWidth="1"/>
    <col min="16" max="16" width="18.140625" style="1" customWidth="1"/>
    <col min="17" max="18" width="19.421875" style="143" customWidth="1"/>
    <col min="19" max="21" width="19.421875" style="1" customWidth="1"/>
    <col min="22" max="22" width="11.421875" style="1" customWidth="1"/>
    <col min="23" max="16384" width="11.421875" style="1" customWidth="1"/>
  </cols>
  <sheetData>
    <row r="1" spans="1:22" ht="31.5" customHeight="1">
      <c r="A1" s="303"/>
      <c r="B1" s="303"/>
      <c r="C1" s="306" t="s">
        <v>47</v>
      </c>
      <c r="D1" s="307"/>
      <c r="E1" s="307"/>
      <c r="F1" s="307"/>
      <c r="G1" s="307"/>
      <c r="H1" s="307"/>
      <c r="I1" s="307"/>
      <c r="J1" s="307"/>
      <c r="K1" s="307"/>
      <c r="L1" s="307"/>
      <c r="M1" s="307"/>
      <c r="N1" s="308"/>
      <c r="O1" s="313" t="s">
        <v>88</v>
      </c>
      <c r="P1" s="313"/>
      <c r="Q1" s="313"/>
      <c r="R1" s="313"/>
      <c r="S1" s="313"/>
      <c r="T1" s="82"/>
      <c r="U1" s="82"/>
      <c r="V1" s="110" t="s">
        <v>116</v>
      </c>
    </row>
    <row r="2" spans="1:22" ht="19.5" customHeight="1">
      <c r="A2" s="303"/>
      <c r="B2" s="303"/>
      <c r="C2" s="309"/>
      <c r="D2" s="310"/>
      <c r="E2" s="310"/>
      <c r="F2" s="310"/>
      <c r="G2" s="310"/>
      <c r="H2" s="310"/>
      <c r="I2" s="310"/>
      <c r="J2" s="310"/>
      <c r="K2" s="310"/>
      <c r="L2" s="310"/>
      <c r="M2" s="310"/>
      <c r="N2" s="311"/>
      <c r="O2" s="262" t="s">
        <v>49</v>
      </c>
      <c r="P2" s="262"/>
      <c r="Q2" s="262"/>
      <c r="R2" s="262"/>
      <c r="S2" s="262"/>
      <c r="T2" s="25"/>
      <c r="U2" s="25"/>
      <c r="V2" s="111" t="s">
        <v>118</v>
      </c>
    </row>
    <row r="3" spans="1:22" ht="19.5" customHeight="1">
      <c r="A3" s="303"/>
      <c r="B3" s="303"/>
      <c r="C3" s="306" t="s">
        <v>48</v>
      </c>
      <c r="D3" s="307"/>
      <c r="E3" s="307"/>
      <c r="F3" s="307"/>
      <c r="G3" s="307"/>
      <c r="H3" s="307"/>
      <c r="I3" s="307"/>
      <c r="J3" s="307"/>
      <c r="K3" s="307"/>
      <c r="L3" s="307"/>
      <c r="M3" s="307"/>
      <c r="N3" s="308"/>
      <c r="O3" s="262" t="s">
        <v>50</v>
      </c>
      <c r="P3" s="262"/>
      <c r="Q3" s="262"/>
      <c r="R3" s="262" t="s">
        <v>61</v>
      </c>
      <c r="S3" s="262"/>
      <c r="T3" s="25"/>
      <c r="U3" s="25"/>
      <c r="V3" s="110" t="s">
        <v>119</v>
      </c>
    </row>
    <row r="4" spans="1:22" ht="24.75" customHeight="1">
      <c r="A4" s="303"/>
      <c r="B4" s="303"/>
      <c r="C4" s="309"/>
      <c r="D4" s="310"/>
      <c r="E4" s="310"/>
      <c r="F4" s="310"/>
      <c r="G4" s="310"/>
      <c r="H4" s="310"/>
      <c r="I4" s="310"/>
      <c r="J4" s="310"/>
      <c r="K4" s="310"/>
      <c r="L4" s="310"/>
      <c r="M4" s="310"/>
      <c r="N4" s="311"/>
      <c r="O4" s="289" t="s">
        <v>104</v>
      </c>
      <c r="P4" s="290"/>
      <c r="Q4" s="291"/>
      <c r="R4" s="284">
        <v>42999</v>
      </c>
      <c r="S4" s="285"/>
      <c r="T4" s="83"/>
      <c r="U4" s="83"/>
      <c r="V4" s="110" t="s">
        <v>120</v>
      </c>
    </row>
    <row r="5" spans="1:22" ht="31.5" customHeight="1">
      <c r="A5" s="305" t="s">
        <v>95</v>
      </c>
      <c r="B5" s="305"/>
      <c r="C5" s="305"/>
      <c r="D5" s="305"/>
      <c r="E5" s="305"/>
      <c r="F5" s="305"/>
      <c r="G5" s="305"/>
      <c r="H5" s="305"/>
      <c r="I5" s="305"/>
      <c r="J5" s="305"/>
      <c r="K5" s="305"/>
      <c r="L5" s="305"/>
      <c r="M5" s="305"/>
      <c r="N5" s="305"/>
      <c r="O5" s="305"/>
      <c r="P5" s="305"/>
      <c r="Q5" s="305"/>
      <c r="R5" s="305"/>
      <c r="S5" s="305"/>
      <c r="T5" s="84"/>
      <c r="U5" s="84"/>
      <c r="V5" s="110" t="s">
        <v>117</v>
      </c>
    </row>
    <row r="6" spans="1:22" ht="30.75" customHeight="1">
      <c r="A6" s="292" t="s">
        <v>3</v>
      </c>
      <c r="B6" s="292"/>
      <c r="C6" s="292"/>
      <c r="D6" s="314" t="str">
        <f>+'POA H.A.'!$D$6:$G$6</f>
        <v>FORTALECIMIENTO DEL SINA PARA LA GESTIÓN AMBIENTAL</v>
      </c>
      <c r="E6" s="314"/>
      <c r="F6" s="314"/>
      <c r="G6" s="314"/>
      <c r="H6" s="314"/>
      <c r="I6" s="314"/>
      <c r="J6" s="314"/>
      <c r="K6" s="314"/>
      <c r="L6" s="104" t="s">
        <v>0</v>
      </c>
      <c r="M6" s="105" t="s">
        <v>1</v>
      </c>
      <c r="N6" s="92"/>
      <c r="O6" s="22"/>
      <c r="P6" s="312"/>
      <c r="Q6" s="312"/>
      <c r="R6" s="147"/>
      <c r="S6" s="97"/>
      <c r="T6" s="79"/>
      <c r="U6" s="79"/>
      <c r="V6" s="1" t="s">
        <v>107</v>
      </c>
    </row>
    <row r="7" spans="1:22" ht="34.5" customHeight="1">
      <c r="A7" s="319" t="s">
        <v>57</v>
      </c>
      <c r="B7" s="319"/>
      <c r="C7" s="319"/>
      <c r="D7" s="316" t="str">
        <f>+'POA H.A.'!$D$7:$G$7</f>
        <v>Fortalecimiento Interno</v>
      </c>
      <c r="E7" s="317"/>
      <c r="F7" s="317"/>
      <c r="G7" s="317"/>
      <c r="H7" s="317"/>
      <c r="I7" s="317"/>
      <c r="J7" s="317"/>
      <c r="K7" s="318"/>
      <c r="L7" s="21" t="s">
        <v>96</v>
      </c>
      <c r="M7" s="90">
        <v>270000000</v>
      </c>
      <c r="N7" s="93"/>
      <c r="O7" s="18"/>
      <c r="P7" s="315"/>
      <c r="Q7" s="315"/>
      <c r="R7" s="137"/>
      <c r="S7" s="98"/>
      <c r="T7" s="19"/>
      <c r="U7" s="19"/>
      <c r="V7" s="110" t="s">
        <v>115</v>
      </c>
    </row>
    <row r="8" spans="1:22" ht="34.5" customHeight="1">
      <c r="A8" s="320" t="s">
        <v>99</v>
      </c>
      <c r="B8" s="321"/>
      <c r="C8" s="322"/>
      <c r="D8" s="316" t="str">
        <f>+'POA H.A.'!$D$8:$G$8</f>
        <v>Fortalecimiento Institucional y Sistemas Administrativos de Gestión</v>
      </c>
      <c r="E8" s="317"/>
      <c r="F8" s="317"/>
      <c r="G8" s="317"/>
      <c r="H8" s="317"/>
      <c r="I8" s="317"/>
      <c r="J8" s="317"/>
      <c r="K8" s="318"/>
      <c r="L8" s="14" t="s">
        <v>85</v>
      </c>
      <c r="M8" s="91">
        <v>25000000</v>
      </c>
      <c r="N8" s="93"/>
      <c r="O8" s="18"/>
      <c r="P8" s="19"/>
      <c r="Q8" s="137"/>
      <c r="R8" s="137"/>
      <c r="S8" s="98"/>
      <c r="T8" s="19"/>
      <c r="U8" s="19"/>
      <c r="V8" s="110" t="s">
        <v>164</v>
      </c>
    </row>
    <row r="9" spans="1:22" ht="33" customHeight="1">
      <c r="A9" s="319" t="s">
        <v>2</v>
      </c>
      <c r="B9" s="319"/>
      <c r="C9" s="319"/>
      <c r="D9" s="316" t="str">
        <f>+'POA H.A.'!$D$9:$G$9</f>
        <v>Fortalecimiento Institucional</v>
      </c>
      <c r="E9" s="317"/>
      <c r="F9" s="317"/>
      <c r="G9" s="317"/>
      <c r="H9" s="317"/>
      <c r="I9" s="317"/>
      <c r="J9" s="317"/>
      <c r="K9" s="318"/>
      <c r="L9" s="14" t="s">
        <v>86</v>
      </c>
      <c r="M9" s="91">
        <v>140000000</v>
      </c>
      <c r="N9" s="94"/>
      <c r="O9" s="20"/>
      <c r="P9" s="315"/>
      <c r="Q9" s="315"/>
      <c r="R9" s="137"/>
      <c r="S9" s="98"/>
      <c r="T9" s="19"/>
      <c r="U9" s="19"/>
      <c r="V9" s="1" t="s">
        <v>106</v>
      </c>
    </row>
    <row r="10" spans="1:22" ht="30" customHeight="1">
      <c r="A10" s="319" t="s">
        <v>58</v>
      </c>
      <c r="B10" s="319"/>
      <c r="C10" s="319"/>
      <c r="D10" s="327" t="s">
        <v>224</v>
      </c>
      <c r="E10" s="327"/>
      <c r="F10" s="327"/>
      <c r="G10" s="327"/>
      <c r="H10" s="327"/>
      <c r="I10" s="327"/>
      <c r="J10" s="327"/>
      <c r="K10" s="327"/>
      <c r="L10" s="14" t="s">
        <v>87</v>
      </c>
      <c r="M10" s="91" t="s">
        <v>4</v>
      </c>
      <c r="N10" s="94"/>
      <c r="O10" s="20"/>
      <c r="P10" s="19"/>
      <c r="Q10" s="137"/>
      <c r="R10" s="137"/>
      <c r="S10" s="98"/>
      <c r="T10" s="19"/>
      <c r="U10" s="19"/>
      <c r="V10" s="1" t="s">
        <v>105</v>
      </c>
    </row>
    <row r="11" spans="1:21" ht="22.5" customHeight="1">
      <c r="A11" s="114"/>
      <c r="B11" s="99"/>
      <c r="C11" s="99"/>
      <c r="D11" s="100"/>
      <c r="E11" s="100"/>
      <c r="F11" s="100"/>
      <c r="G11" s="100"/>
      <c r="H11" s="100"/>
      <c r="I11" s="100"/>
      <c r="J11" s="100"/>
      <c r="K11" s="100"/>
      <c r="L11" s="101" t="s">
        <v>9</v>
      </c>
      <c r="M11" s="102">
        <f>SUM(M7:M10)</f>
        <v>435000000</v>
      </c>
      <c r="N11" s="95"/>
      <c r="O11" s="96"/>
      <c r="P11" s="323"/>
      <c r="Q11" s="323"/>
      <c r="R11" s="148"/>
      <c r="S11" s="103"/>
      <c r="T11" s="19"/>
      <c r="U11" s="19"/>
    </row>
    <row r="12" spans="1:21" ht="25.5" customHeight="1">
      <c r="A12" s="324" t="s">
        <v>5</v>
      </c>
      <c r="B12" s="304" t="s">
        <v>81</v>
      </c>
      <c r="C12" s="304"/>
      <c r="D12" s="304"/>
      <c r="E12" s="286" t="s">
        <v>5</v>
      </c>
      <c r="F12" s="326" t="s">
        <v>100</v>
      </c>
      <c r="G12" s="326"/>
      <c r="H12" s="326"/>
      <c r="I12" s="293" t="s">
        <v>5</v>
      </c>
      <c r="J12" s="293" t="s">
        <v>101</v>
      </c>
      <c r="K12" s="304" t="s">
        <v>6</v>
      </c>
      <c r="L12" s="286" t="s">
        <v>111</v>
      </c>
      <c r="M12" s="286"/>
      <c r="N12" s="325" t="s">
        <v>7</v>
      </c>
      <c r="O12" s="325"/>
      <c r="P12" s="328" t="s">
        <v>89</v>
      </c>
      <c r="Q12" s="328"/>
      <c r="R12" s="328"/>
      <c r="S12" s="328"/>
      <c r="T12" s="87"/>
      <c r="U12" s="85"/>
    </row>
    <row r="13" spans="1:21" ht="33" customHeight="1">
      <c r="A13" s="324"/>
      <c r="B13" s="304"/>
      <c r="C13" s="304"/>
      <c r="D13" s="304"/>
      <c r="E13" s="286"/>
      <c r="F13" s="326"/>
      <c r="G13" s="326"/>
      <c r="H13" s="326"/>
      <c r="I13" s="294"/>
      <c r="J13" s="294"/>
      <c r="K13" s="304"/>
      <c r="L13" s="81" t="s">
        <v>8</v>
      </c>
      <c r="M13" s="89" t="s">
        <v>59</v>
      </c>
      <c r="N13" s="81" t="s">
        <v>8</v>
      </c>
      <c r="O13" s="89" t="s">
        <v>59</v>
      </c>
      <c r="P13" s="112" t="s">
        <v>164</v>
      </c>
      <c r="Q13" s="154" t="s">
        <v>115</v>
      </c>
      <c r="R13" s="154" t="s">
        <v>164</v>
      </c>
      <c r="S13" s="88" t="s">
        <v>90</v>
      </c>
      <c r="T13" s="80"/>
      <c r="U13" s="80"/>
    </row>
    <row r="14" spans="1:21" s="122" customFormat="1" ht="59.25" customHeight="1">
      <c r="A14" s="151">
        <v>1</v>
      </c>
      <c r="B14" s="300" t="str">
        <f>+'POA H.A.'!$B$14:$D$14</f>
        <v>Control de transferencias Municipales</v>
      </c>
      <c r="C14" s="301"/>
      <c r="D14" s="302"/>
      <c r="E14" s="151">
        <v>1</v>
      </c>
      <c r="F14" s="329" t="str">
        <f>+'POA H.A.'!$F$14</f>
        <v>Auditoria recaudo sobretasa o porcentaje ambiental municipal</v>
      </c>
      <c r="G14" s="329"/>
      <c r="H14" s="329"/>
      <c r="I14" s="151">
        <v>1</v>
      </c>
      <c r="J14" s="153" t="s">
        <v>162</v>
      </c>
      <c r="K14" s="3" t="s">
        <v>110</v>
      </c>
      <c r="L14" s="2" t="s">
        <v>163</v>
      </c>
      <c r="M14" s="117" t="s">
        <v>112</v>
      </c>
      <c r="N14" s="2" t="s">
        <v>114</v>
      </c>
      <c r="O14" s="118" t="s">
        <v>113</v>
      </c>
      <c r="P14" s="119">
        <v>100000000</v>
      </c>
      <c r="Q14" s="138">
        <v>45000000</v>
      </c>
      <c r="R14" s="138"/>
      <c r="S14" s="120"/>
      <c r="T14" s="121"/>
      <c r="U14" s="121"/>
    </row>
    <row r="15" spans="1:21" s="122" customFormat="1" ht="65.25" customHeight="1">
      <c r="A15" s="115">
        <v>2</v>
      </c>
      <c r="B15" s="341" t="str">
        <f>+'POA H.A.'!$B$15:$D$15</f>
        <v>Fortalecimiento Asociativo</v>
      </c>
      <c r="C15" s="342"/>
      <c r="D15" s="343"/>
      <c r="E15" s="24">
        <v>2</v>
      </c>
      <c r="F15" s="266" t="str">
        <f>+'POA H.A.'!$F$15</f>
        <v>Apoyar procesos de cooperación horizontal interinstitucional durante 12 meses</v>
      </c>
      <c r="G15" s="267"/>
      <c r="H15" s="268"/>
      <c r="I15" s="24">
        <v>1</v>
      </c>
      <c r="J15" s="116" t="s">
        <v>127</v>
      </c>
      <c r="K15" s="3" t="s">
        <v>130</v>
      </c>
      <c r="L15" s="2" t="s">
        <v>128</v>
      </c>
      <c r="M15" s="117" t="s">
        <v>129</v>
      </c>
      <c r="N15" s="2" t="s">
        <v>125</v>
      </c>
      <c r="O15" s="118" t="s">
        <v>125</v>
      </c>
      <c r="P15" s="139">
        <v>37000000</v>
      </c>
      <c r="Q15" s="139"/>
      <c r="R15" s="128"/>
      <c r="S15" s="123"/>
      <c r="T15" s="13"/>
      <c r="U15" s="13"/>
    </row>
    <row r="16" spans="1:21" s="122" customFormat="1" ht="58.5" customHeight="1">
      <c r="A16" s="282">
        <v>3</v>
      </c>
      <c r="B16" s="276" t="str">
        <f>+'POA H.A.'!$B$16:$D$16</f>
        <v>Auditoría externa de seguimiento certificación Sistema de Gestión Calidad</v>
      </c>
      <c r="C16" s="277"/>
      <c r="D16" s="278"/>
      <c r="E16" s="334">
        <v>3</v>
      </c>
      <c r="F16" s="276" t="s">
        <v>131</v>
      </c>
      <c r="G16" s="277"/>
      <c r="H16" s="278"/>
      <c r="I16" s="24">
        <v>1</v>
      </c>
      <c r="J16" s="124" t="s">
        <v>133</v>
      </c>
      <c r="K16" s="344" t="s">
        <v>130</v>
      </c>
      <c r="L16" s="124" t="s">
        <v>132</v>
      </c>
      <c r="M16" s="334" t="s">
        <v>134</v>
      </c>
      <c r="N16" s="2" t="s">
        <v>135</v>
      </c>
      <c r="O16" s="346" t="s">
        <v>135</v>
      </c>
      <c r="P16" s="139">
        <v>12000000</v>
      </c>
      <c r="Q16" s="139"/>
      <c r="R16" s="128"/>
      <c r="S16" s="123"/>
      <c r="T16" s="13"/>
      <c r="U16" s="13"/>
    </row>
    <row r="17" spans="1:21" s="122" customFormat="1" ht="83.25" customHeight="1">
      <c r="A17" s="283"/>
      <c r="B17" s="279"/>
      <c r="C17" s="280"/>
      <c r="D17" s="281"/>
      <c r="E17" s="335"/>
      <c r="F17" s="279"/>
      <c r="G17" s="280"/>
      <c r="H17" s="281"/>
      <c r="I17" s="24">
        <v>2</v>
      </c>
      <c r="J17" s="124" t="s">
        <v>236</v>
      </c>
      <c r="K17" s="345"/>
      <c r="L17" s="124" t="s">
        <v>233</v>
      </c>
      <c r="M17" s="335"/>
      <c r="N17" s="2" t="s">
        <v>234</v>
      </c>
      <c r="O17" s="347"/>
      <c r="P17" s="139"/>
      <c r="Q17" s="139">
        <v>25000000</v>
      </c>
      <c r="R17" s="128"/>
      <c r="S17" s="123"/>
      <c r="T17" s="13"/>
      <c r="U17" s="13"/>
    </row>
    <row r="18" spans="1:21" s="122" customFormat="1" ht="39.75" customHeight="1">
      <c r="A18" s="151">
        <v>4</v>
      </c>
      <c r="B18" s="300" t="s">
        <v>189</v>
      </c>
      <c r="C18" s="301"/>
      <c r="D18" s="302"/>
      <c r="E18" s="151">
        <v>4</v>
      </c>
      <c r="F18" s="300" t="s">
        <v>126</v>
      </c>
      <c r="G18" s="301"/>
      <c r="H18" s="302"/>
      <c r="I18" s="151">
        <v>1</v>
      </c>
      <c r="J18" s="118" t="s">
        <v>136</v>
      </c>
      <c r="K18" s="3" t="s">
        <v>137</v>
      </c>
      <c r="L18" s="118" t="s">
        <v>138</v>
      </c>
      <c r="M18" s="152" t="s">
        <v>139</v>
      </c>
      <c r="N18" s="2" t="s">
        <v>140</v>
      </c>
      <c r="O18" s="2" t="s">
        <v>141</v>
      </c>
      <c r="P18" s="146">
        <f>110000000+30000000</f>
        <v>140000000</v>
      </c>
      <c r="Q18" s="146">
        <v>30000000</v>
      </c>
      <c r="R18" s="128"/>
      <c r="S18" s="123"/>
      <c r="T18" s="13"/>
      <c r="U18" s="13"/>
    </row>
    <row r="19" spans="1:21" s="122" customFormat="1" ht="51.75" customHeight="1">
      <c r="A19" s="282">
        <v>5</v>
      </c>
      <c r="B19" s="276" t="s">
        <v>190</v>
      </c>
      <c r="C19" s="277"/>
      <c r="D19" s="278"/>
      <c r="E19" s="334">
        <v>5</v>
      </c>
      <c r="F19" s="269" t="str">
        <f>+B19</f>
        <v>Desarrollo de actividades priorizadas en el PINAR</v>
      </c>
      <c r="G19" s="270"/>
      <c r="H19" s="271"/>
      <c r="I19" s="24">
        <v>1</v>
      </c>
      <c r="J19" s="124" t="s">
        <v>142</v>
      </c>
      <c r="K19" s="3" t="s">
        <v>137</v>
      </c>
      <c r="L19" s="124" t="s">
        <v>143</v>
      </c>
      <c r="M19" s="298" t="s">
        <v>153</v>
      </c>
      <c r="N19" s="2" t="s">
        <v>144</v>
      </c>
      <c r="O19" s="346" t="s">
        <v>192</v>
      </c>
      <c r="P19" s="146">
        <v>37758000</v>
      </c>
      <c r="Q19" s="140"/>
      <c r="R19" s="128"/>
      <c r="S19" s="123"/>
      <c r="T19" s="13"/>
      <c r="U19" s="13"/>
    </row>
    <row r="20" spans="1:21" s="122" customFormat="1" ht="50.25" customHeight="1">
      <c r="A20" s="283"/>
      <c r="B20" s="279"/>
      <c r="C20" s="280"/>
      <c r="D20" s="281"/>
      <c r="E20" s="335"/>
      <c r="F20" s="272"/>
      <c r="G20" s="273"/>
      <c r="H20" s="274"/>
      <c r="I20" s="24">
        <v>2</v>
      </c>
      <c r="J20" s="124" t="s">
        <v>151</v>
      </c>
      <c r="K20" s="124" t="s">
        <v>152</v>
      </c>
      <c r="L20" s="124" t="s">
        <v>154</v>
      </c>
      <c r="M20" s="299"/>
      <c r="N20" s="124" t="s">
        <v>155</v>
      </c>
      <c r="O20" s="347"/>
      <c r="P20" s="146">
        <v>8242000</v>
      </c>
      <c r="Q20" s="140"/>
      <c r="R20" s="128"/>
      <c r="S20" s="125"/>
      <c r="T20" s="126"/>
      <c r="U20" s="126"/>
    </row>
    <row r="21" spans="1:21" s="122" customFormat="1" ht="23.25" customHeight="1">
      <c r="A21" s="295" t="s">
        <v>102</v>
      </c>
      <c r="B21" s="296"/>
      <c r="C21" s="296"/>
      <c r="D21" s="296"/>
      <c r="E21" s="296"/>
      <c r="F21" s="296"/>
      <c r="G21" s="296"/>
      <c r="H21" s="296"/>
      <c r="I21" s="296"/>
      <c r="J21" s="296"/>
      <c r="K21" s="296"/>
      <c r="L21" s="296"/>
      <c r="M21" s="296"/>
      <c r="N21" s="296"/>
      <c r="O21" s="297"/>
      <c r="P21" s="127">
        <f>SUM(P14:P20)</f>
        <v>335000000</v>
      </c>
      <c r="Q21" s="141">
        <f>SUM(Q14:Q20)</f>
        <v>100000000</v>
      </c>
      <c r="R21" s="141">
        <f>SUM(R14:R20)</f>
        <v>0</v>
      </c>
      <c r="S21" s="128"/>
      <c r="T21" s="129"/>
      <c r="U21" s="129"/>
    </row>
    <row r="22" spans="1:21" s="122" customFormat="1" ht="23.25" customHeight="1">
      <c r="A22" s="295" t="s">
        <v>9</v>
      </c>
      <c r="B22" s="296"/>
      <c r="C22" s="296"/>
      <c r="D22" s="296"/>
      <c r="E22" s="296"/>
      <c r="F22" s="296"/>
      <c r="G22" s="296"/>
      <c r="H22" s="296"/>
      <c r="I22" s="296"/>
      <c r="J22" s="296"/>
      <c r="K22" s="296"/>
      <c r="L22" s="296"/>
      <c r="M22" s="296"/>
      <c r="N22" s="296"/>
      <c r="O22" s="297"/>
      <c r="P22" s="348">
        <f>P21+Q21</f>
        <v>435000000</v>
      </c>
      <c r="Q22" s="349"/>
      <c r="R22" s="349"/>
      <c r="S22" s="350"/>
      <c r="T22" s="129"/>
      <c r="U22" s="129"/>
    </row>
    <row r="23" spans="1:21" s="122" customFormat="1" ht="23.25" customHeight="1">
      <c r="A23" s="332" t="s">
        <v>78</v>
      </c>
      <c r="B23" s="332"/>
      <c r="C23" s="332" t="s">
        <v>60</v>
      </c>
      <c r="D23" s="332"/>
      <c r="E23" s="332"/>
      <c r="F23" s="332"/>
      <c r="G23" s="332"/>
      <c r="H23" s="332"/>
      <c r="I23" s="332"/>
      <c r="J23" s="332"/>
      <c r="K23" s="332"/>
      <c r="L23" s="332"/>
      <c r="M23" s="130" t="s">
        <v>13</v>
      </c>
      <c r="N23" s="131"/>
      <c r="P23" s="132"/>
      <c r="Q23" s="142"/>
      <c r="R23" s="142"/>
      <c r="S23" s="129"/>
      <c r="T23" s="129"/>
      <c r="U23" s="129"/>
    </row>
    <row r="24" spans="1:21" s="5" customFormat="1" ht="23.25" customHeight="1">
      <c r="A24" s="286">
        <v>0</v>
      </c>
      <c r="B24" s="286"/>
      <c r="C24" s="330" t="s">
        <v>157</v>
      </c>
      <c r="D24" s="330"/>
      <c r="E24" s="330"/>
      <c r="F24" s="330"/>
      <c r="G24" s="330"/>
      <c r="H24" s="330"/>
      <c r="I24" s="330"/>
      <c r="J24" s="330"/>
      <c r="K24" s="330"/>
      <c r="L24" s="330"/>
      <c r="M24" s="213">
        <v>43451</v>
      </c>
      <c r="N24" s="108"/>
      <c r="O24" s="16"/>
      <c r="P24" s="17"/>
      <c r="Q24" s="143"/>
      <c r="R24" s="143"/>
      <c r="S24" s="1"/>
      <c r="T24" s="1"/>
      <c r="U24" s="1"/>
    </row>
    <row r="25" spans="1:21" s="5" customFormat="1" ht="27" customHeight="1">
      <c r="A25" s="286">
        <v>1</v>
      </c>
      <c r="B25" s="286"/>
      <c r="C25" s="287" t="s">
        <v>245</v>
      </c>
      <c r="D25" s="288"/>
      <c r="E25" s="288"/>
      <c r="F25" s="288"/>
      <c r="G25" s="288"/>
      <c r="H25" s="288"/>
      <c r="I25" s="288"/>
      <c r="J25" s="288"/>
      <c r="K25" s="288"/>
      <c r="L25" s="288"/>
      <c r="M25" s="213">
        <v>43601</v>
      </c>
      <c r="N25" s="108"/>
      <c r="O25" s="16"/>
      <c r="P25" s="17"/>
      <c r="Q25" s="143"/>
      <c r="R25" s="143"/>
      <c r="S25" s="1"/>
      <c r="T25" s="1"/>
      <c r="U25" s="1"/>
    </row>
    <row r="26" spans="1:21" s="5" customFormat="1" ht="27" customHeight="1">
      <c r="A26" s="286">
        <v>2</v>
      </c>
      <c r="B26" s="286"/>
      <c r="C26" s="287" t="s">
        <v>238</v>
      </c>
      <c r="D26" s="287"/>
      <c r="E26" s="287"/>
      <c r="F26" s="287"/>
      <c r="G26" s="287"/>
      <c r="H26" s="287"/>
      <c r="I26" s="287"/>
      <c r="J26" s="287"/>
      <c r="K26" s="287"/>
      <c r="L26" s="287"/>
      <c r="M26" s="213">
        <v>43629</v>
      </c>
      <c r="N26" s="108"/>
      <c r="O26" s="16"/>
      <c r="P26" s="17"/>
      <c r="Q26" s="143"/>
      <c r="R26" s="143"/>
      <c r="S26" s="1"/>
      <c r="T26" s="1"/>
      <c r="U26" s="1"/>
    </row>
    <row r="27" spans="1:21" s="5" customFormat="1" ht="17.25" customHeight="1">
      <c r="A27" s="12"/>
      <c r="B27" s="16"/>
      <c r="C27" s="16"/>
      <c r="D27" s="23"/>
      <c r="E27" s="23"/>
      <c r="F27" s="23"/>
      <c r="G27" s="23"/>
      <c r="H27" s="23"/>
      <c r="I27" s="23"/>
      <c r="J27" s="23"/>
      <c r="K27" s="23"/>
      <c r="L27" s="23"/>
      <c r="M27" s="23"/>
      <c r="N27" s="23"/>
      <c r="O27" s="16"/>
      <c r="P27" s="17"/>
      <c r="Q27" s="143"/>
      <c r="R27" s="143"/>
      <c r="S27" s="1"/>
      <c r="T27" s="1"/>
      <c r="U27" s="1"/>
    </row>
    <row r="28" spans="1:21" s="5" customFormat="1" ht="21.75" customHeight="1">
      <c r="A28" s="12"/>
      <c r="B28" s="15"/>
      <c r="C28" s="339" t="s">
        <v>10</v>
      </c>
      <c r="D28" s="340"/>
      <c r="E28" s="340"/>
      <c r="F28" s="340"/>
      <c r="G28" s="340"/>
      <c r="H28" s="340"/>
      <c r="I28" s="109"/>
      <c r="J28" s="109"/>
      <c r="K28" s="331" t="s">
        <v>79</v>
      </c>
      <c r="L28" s="331"/>
      <c r="M28" s="331"/>
      <c r="N28" s="106"/>
      <c r="O28" s="106"/>
      <c r="P28" s="106"/>
      <c r="Q28" s="144"/>
      <c r="R28" s="149"/>
      <c r="S28" s="86"/>
      <c r="T28" s="86"/>
      <c r="U28" s="86"/>
    </row>
    <row r="29" spans="1:22" ht="36" customHeight="1">
      <c r="A29" s="275" t="s">
        <v>11</v>
      </c>
      <c r="B29" s="275"/>
      <c r="C29" s="263" t="s">
        <v>160</v>
      </c>
      <c r="D29" s="264"/>
      <c r="E29" s="264"/>
      <c r="F29" s="264"/>
      <c r="G29" s="264"/>
      <c r="H29" s="264"/>
      <c r="I29" s="264"/>
      <c r="J29" s="265"/>
      <c r="K29" s="262" t="s">
        <v>158</v>
      </c>
      <c r="L29" s="262"/>
      <c r="M29" s="262"/>
      <c r="N29" s="107"/>
      <c r="O29" s="107"/>
      <c r="P29" s="107"/>
      <c r="Q29" s="145"/>
      <c r="R29" s="150"/>
      <c r="S29" s="25"/>
      <c r="T29" s="25"/>
      <c r="U29" s="25"/>
      <c r="V29" s="25"/>
    </row>
    <row r="30" spans="1:22" ht="29.25" customHeight="1">
      <c r="A30" s="275" t="s">
        <v>12</v>
      </c>
      <c r="B30" s="275"/>
      <c r="C30" s="263" t="s">
        <v>161</v>
      </c>
      <c r="D30" s="264"/>
      <c r="E30" s="264"/>
      <c r="F30" s="264"/>
      <c r="G30" s="264"/>
      <c r="H30" s="264"/>
      <c r="I30" s="264"/>
      <c r="J30" s="265"/>
      <c r="K30" s="262" t="s">
        <v>159</v>
      </c>
      <c r="L30" s="262"/>
      <c r="M30" s="262"/>
      <c r="N30" s="107"/>
      <c r="O30" s="107"/>
      <c r="P30" s="107"/>
      <c r="Q30" s="145"/>
      <c r="R30" s="150"/>
      <c r="S30" s="25"/>
      <c r="T30" s="25"/>
      <c r="U30" s="25"/>
      <c r="V30" s="25"/>
    </row>
    <row r="31" spans="1:22" ht="29.25" customHeight="1">
      <c r="A31" s="275" t="s">
        <v>67</v>
      </c>
      <c r="B31" s="275"/>
      <c r="C31" s="336"/>
      <c r="D31" s="337"/>
      <c r="E31" s="337"/>
      <c r="F31" s="337"/>
      <c r="G31" s="337"/>
      <c r="H31" s="337"/>
      <c r="I31" s="337"/>
      <c r="J31" s="338"/>
      <c r="K31" s="305"/>
      <c r="L31" s="305"/>
      <c r="M31" s="305"/>
      <c r="N31" s="107"/>
      <c r="O31" s="107"/>
      <c r="P31" s="107"/>
      <c r="Q31" s="145"/>
      <c r="R31" s="150"/>
      <c r="S31" s="25"/>
      <c r="T31" s="25"/>
      <c r="U31" s="25"/>
      <c r="V31" s="25"/>
    </row>
    <row r="32" spans="1:22" ht="29.25" customHeight="1">
      <c r="A32" s="275" t="s">
        <v>13</v>
      </c>
      <c r="B32" s="275"/>
      <c r="C32" s="284">
        <v>43629</v>
      </c>
      <c r="D32" s="290"/>
      <c r="E32" s="290"/>
      <c r="F32" s="290"/>
      <c r="G32" s="290"/>
      <c r="H32" s="290"/>
      <c r="I32" s="290"/>
      <c r="J32" s="291"/>
      <c r="K32" s="333">
        <f>C32</f>
        <v>43629</v>
      </c>
      <c r="L32" s="262"/>
      <c r="M32" s="262"/>
      <c r="N32" s="107"/>
      <c r="O32" s="107"/>
      <c r="P32" s="107"/>
      <c r="Q32" s="145"/>
      <c r="R32" s="150"/>
      <c r="S32" s="25"/>
      <c r="T32" s="25"/>
      <c r="U32" s="25"/>
      <c r="V32" s="25"/>
    </row>
  </sheetData>
  <sheetProtection/>
  <mergeCells count="78">
    <mergeCell ref="C26:L26"/>
    <mergeCell ref="A26:B26"/>
    <mergeCell ref="K16:K17"/>
    <mergeCell ref="M16:M17"/>
    <mergeCell ref="O16:O17"/>
    <mergeCell ref="P22:S22"/>
    <mergeCell ref="O19:O20"/>
    <mergeCell ref="A19:A20"/>
    <mergeCell ref="B19:D20"/>
    <mergeCell ref="E16:E17"/>
    <mergeCell ref="A23:B23"/>
    <mergeCell ref="A29:B29"/>
    <mergeCell ref="A22:O22"/>
    <mergeCell ref="E19:E20"/>
    <mergeCell ref="E12:E13"/>
    <mergeCell ref="C31:J31"/>
    <mergeCell ref="C28:H28"/>
    <mergeCell ref="B14:D14"/>
    <mergeCell ref="B15:D15"/>
    <mergeCell ref="B18:D18"/>
    <mergeCell ref="C32:J32"/>
    <mergeCell ref="F14:H14"/>
    <mergeCell ref="A24:B24"/>
    <mergeCell ref="C24:L24"/>
    <mergeCell ref="K28:M28"/>
    <mergeCell ref="C23:L23"/>
    <mergeCell ref="A30:B30"/>
    <mergeCell ref="K32:M32"/>
    <mergeCell ref="K30:M30"/>
    <mergeCell ref="K31:M31"/>
    <mergeCell ref="P11:Q11"/>
    <mergeCell ref="D7:K7"/>
    <mergeCell ref="A7:C7"/>
    <mergeCell ref="A12:A13"/>
    <mergeCell ref="N12:O12"/>
    <mergeCell ref="L12:M12"/>
    <mergeCell ref="F12:H13"/>
    <mergeCell ref="D10:K10"/>
    <mergeCell ref="P12:S12"/>
    <mergeCell ref="K12:K13"/>
    <mergeCell ref="D6:K6"/>
    <mergeCell ref="P9:Q9"/>
    <mergeCell ref="D9:K9"/>
    <mergeCell ref="A10:C10"/>
    <mergeCell ref="A9:C9"/>
    <mergeCell ref="P7:Q7"/>
    <mergeCell ref="A8:C8"/>
    <mergeCell ref="D8:K8"/>
    <mergeCell ref="A1:B4"/>
    <mergeCell ref="B12:D13"/>
    <mergeCell ref="A5:S5"/>
    <mergeCell ref="C1:N2"/>
    <mergeCell ref="C3:N4"/>
    <mergeCell ref="P6:Q6"/>
    <mergeCell ref="O1:S1"/>
    <mergeCell ref="O2:S2"/>
    <mergeCell ref="O3:Q3"/>
    <mergeCell ref="R3:S3"/>
    <mergeCell ref="R4:S4"/>
    <mergeCell ref="A25:B25"/>
    <mergeCell ref="C25:L25"/>
    <mergeCell ref="O4:Q4"/>
    <mergeCell ref="A6:C6"/>
    <mergeCell ref="J12:J13"/>
    <mergeCell ref="I12:I13"/>
    <mergeCell ref="A21:O21"/>
    <mergeCell ref="M19:M20"/>
    <mergeCell ref="F18:H18"/>
    <mergeCell ref="K29:M29"/>
    <mergeCell ref="C29:J29"/>
    <mergeCell ref="F15:H15"/>
    <mergeCell ref="F19:H20"/>
    <mergeCell ref="A31:B31"/>
    <mergeCell ref="A32:B32"/>
    <mergeCell ref="C30:J30"/>
    <mergeCell ref="F16:H17"/>
    <mergeCell ref="A16:A17"/>
    <mergeCell ref="B16:D17"/>
  </mergeCells>
  <dataValidations count="1">
    <dataValidation type="list" allowBlank="1" showInputMessage="1" showErrorMessage="1" sqref="P13:S13">
      <formula1>$V$1:$V$10</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21"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H109"/>
  <sheetViews>
    <sheetView tabSelected="1" zoomScale="80" zoomScaleNormal="80" zoomScalePageLayoutView="0" workbookViewId="0" topLeftCell="A76">
      <selection activeCell="B108" sqref="B108"/>
    </sheetView>
  </sheetViews>
  <sheetFormatPr defaultColWidth="11.421875" defaultRowHeight="12.75"/>
  <cols>
    <col min="1" max="1" width="51.57421875" style="1" customWidth="1"/>
    <col min="2" max="2" width="13.57421875" style="1" customWidth="1"/>
    <col min="3" max="3" width="13.7109375" style="10" customWidth="1"/>
    <col min="4" max="4" width="14.421875" style="11" customWidth="1"/>
    <col min="5" max="5" width="15.28125" style="12" customWidth="1"/>
    <col min="6" max="6" width="17.7109375" style="11" customWidth="1"/>
    <col min="7" max="7" width="5.7109375" style="6" customWidth="1"/>
    <col min="8" max="8" width="7.00390625" style="6" customWidth="1"/>
    <col min="9" max="9" width="13.57421875" style="6" customWidth="1"/>
    <col min="10" max="10" width="14.140625" style="6" customWidth="1"/>
    <col min="11" max="11" width="5.7109375" style="6" customWidth="1"/>
    <col min="12" max="12" width="14.28125" style="6" customWidth="1"/>
    <col min="13" max="17" width="5.7109375" style="6" customWidth="1"/>
    <col min="18" max="18" width="6.28125" style="6" customWidth="1"/>
    <col min="19" max="28" width="11.421875" style="1" hidden="1" customWidth="1"/>
    <col min="29" max="29" width="11.421875" style="1" customWidth="1"/>
    <col min="30" max="30" width="15.00390625" style="1" bestFit="1" customWidth="1"/>
    <col min="31" max="31" width="12.8515625" style="1" bestFit="1" customWidth="1"/>
    <col min="32" max="32" width="11.421875" style="240" customWidth="1"/>
    <col min="33" max="33" width="13.8515625" style="240" bestFit="1" customWidth="1"/>
    <col min="34" max="16384" width="11.421875" style="1" customWidth="1"/>
  </cols>
  <sheetData>
    <row r="1" spans="1:18" ht="34.5" customHeight="1">
      <c r="A1" s="428"/>
      <c r="B1" s="402" t="s">
        <v>14</v>
      </c>
      <c r="C1" s="403"/>
      <c r="D1" s="403"/>
      <c r="E1" s="403"/>
      <c r="F1" s="403"/>
      <c r="G1" s="403"/>
      <c r="H1" s="403"/>
      <c r="I1" s="403"/>
      <c r="J1" s="403"/>
      <c r="K1" s="432" t="s">
        <v>88</v>
      </c>
      <c r="L1" s="433"/>
      <c r="M1" s="433"/>
      <c r="N1" s="433"/>
      <c r="O1" s="433"/>
      <c r="P1" s="433"/>
      <c r="Q1" s="433"/>
      <c r="R1" s="434"/>
    </row>
    <row r="2" spans="1:18" ht="25.5" customHeight="1">
      <c r="A2" s="429"/>
      <c r="B2" s="404"/>
      <c r="C2" s="405"/>
      <c r="D2" s="405"/>
      <c r="E2" s="405"/>
      <c r="F2" s="405"/>
      <c r="G2" s="405"/>
      <c r="H2" s="405"/>
      <c r="I2" s="405"/>
      <c r="J2" s="405"/>
      <c r="K2" s="435" t="s">
        <v>49</v>
      </c>
      <c r="L2" s="436"/>
      <c r="M2" s="436"/>
      <c r="N2" s="436"/>
      <c r="O2" s="436"/>
      <c r="P2" s="436"/>
      <c r="Q2" s="436"/>
      <c r="R2" s="437"/>
    </row>
    <row r="3" spans="1:18" ht="19.5" customHeight="1">
      <c r="A3" s="429"/>
      <c r="B3" s="407" t="s">
        <v>48</v>
      </c>
      <c r="C3" s="408"/>
      <c r="D3" s="408"/>
      <c r="E3" s="408"/>
      <c r="F3" s="408"/>
      <c r="G3" s="408"/>
      <c r="H3" s="408"/>
      <c r="I3" s="408"/>
      <c r="J3" s="409"/>
      <c r="K3" s="438" t="s">
        <v>50</v>
      </c>
      <c r="L3" s="438"/>
      <c r="M3" s="438"/>
      <c r="N3" s="438"/>
      <c r="O3" s="394" t="s">
        <v>62</v>
      </c>
      <c r="P3" s="394"/>
      <c r="Q3" s="394"/>
      <c r="R3" s="395"/>
    </row>
    <row r="4" spans="1:18" ht="21.75" customHeight="1" thickBot="1">
      <c r="A4" s="429"/>
      <c r="B4" s="410"/>
      <c r="C4" s="411"/>
      <c r="D4" s="411"/>
      <c r="E4" s="411"/>
      <c r="F4" s="411"/>
      <c r="G4" s="411"/>
      <c r="H4" s="411"/>
      <c r="I4" s="411"/>
      <c r="J4" s="412"/>
      <c r="K4" s="420" t="str">
        <f>+'[4]POA H.A.'!O4</f>
        <v>Versión 0</v>
      </c>
      <c r="L4" s="421"/>
      <c r="M4" s="421"/>
      <c r="N4" s="422"/>
      <c r="O4" s="423">
        <f>+'[4]POA H.A.'!R4</f>
        <v>42999</v>
      </c>
      <c r="P4" s="424"/>
      <c r="Q4" s="424"/>
      <c r="R4" s="425"/>
    </row>
    <row r="5" spans="1:18" ht="12.75" customHeight="1">
      <c r="A5" s="396" t="s">
        <v>51</v>
      </c>
      <c r="B5" s="397"/>
      <c r="C5" s="397"/>
      <c r="D5" s="397"/>
      <c r="E5" s="397"/>
      <c r="F5" s="397"/>
      <c r="G5" s="397"/>
      <c r="H5" s="397"/>
      <c r="I5" s="397"/>
      <c r="J5" s="397"/>
      <c r="K5" s="397"/>
      <c r="L5" s="397"/>
      <c r="M5" s="397"/>
      <c r="N5" s="397"/>
      <c r="O5" s="397"/>
      <c r="P5" s="397"/>
      <c r="Q5" s="397"/>
      <c r="R5" s="398"/>
    </row>
    <row r="6" spans="1:18" ht="12.75" customHeight="1" thickBot="1">
      <c r="A6" s="399"/>
      <c r="B6" s="400"/>
      <c r="C6" s="400"/>
      <c r="D6" s="400"/>
      <c r="E6" s="400"/>
      <c r="F6" s="400"/>
      <c r="G6" s="400"/>
      <c r="H6" s="400"/>
      <c r="I6" s="400"/>
      <c r="J6" s="400"/>
      <c r="K6" s="400"/>
      <c r="L6" s="400"/>
      <c r="M6" s="400"/>
      <c r="N6" s="400"/>
      <c r="O6" s="400"/>
      <c r="P6" s="400"/>
      <c r="Q6" s="400"/>
      <c r="R6" s="401"/>
    </row>
    <row r="7" spans="1:18" ht="18" customHeight="1">
      <c r="A7" s="439" t="s">
        <v>145</v>
      </c>
      <c r="B7" s="439"/>
      <c r="C7" s="439"/>
      <c r="D7" s="439"/>
      <c r="E7" s="439"/>
      <c r="F7" s="439"/>
      <c r="G7" s="439"/>
      <c r="H7" s="439"/>
      <c r="I7" s="439"/>
      <c r="J7" s="439"/>
      <c r="K7" s="439"/>
      <c r="L7" s="439"/>
      <c r="M7" s="439"/>
      <c r="N7" s="439"/>
      <c r="O7" s="439"/>
      <c r="P7" s="439"/>
      <c r="Q7" s="439"/>
      <c r="R7" s="439"/>
    </row>
    <row r="8" spans="1:18" ht="13.5" thickBot="1">
      <c r="A8" s="439"/>
      <c r="B8" s="439"/>
      <c r="C8" s="439"/>
      <c r="D8" s="439"/>
      <c r="E8" s="439"/>
      <c r="F8" s="439"/>
      <c r="G8" s="439"/>
      <c r="H8" s="439"/>
      <c r="I8" s="439"/>
      <c r="J8" s="439"/>
      <c r="K8" s="439"/>
      <c r="L8" s="439"/>
      <c r="M8" s="439"/>
      <c r="N8" s="439"/>
      <c r="O8" s="439"/>
      <c r="P8" s="439"/>
      <c r="Q8" s="439"/>
      <c r="R8" s="439"/>
    </row>
    <row r="9" spans="1:33" s="26" customFormat="1" ht="18" customHeight="1">
      <c r="A9" s="413" t="s">
        <v>80</v>
      </c>
      <c r="B9" s="414"/>
      <c r="C9" s="414"/>
      <c r="D9" s="414"/>
      <c r="E9" s="414"/>
      <c r="F9" s="414"/>
      <c r="G9" s="27"/>
      <c r="H9" s="27"/>
      <c r="I9" s="27"/>
      <c r="J9" s="27"/>
      <c r="K9" s="27"/>
      <c r="L9" s="27"/>
      <c r="M9" s="27"/>
      <c r="N9" s="27"/>
      <c r="O9" s="27"/>
      <c r="P9" s="27"/>
      <c r="Q9" s="27"/>
      <c r="R9" s="28"/>
      <c r="AF9" s="261"/>
      <c r="AG9" s="261"/>
    </row>
    <row r="10" spans="1:18" ht="12.75" customHeight="1">
      <c r="A10" s="430" t="s">
        <v>77</v>
      </c>
      <c r="B10" s="431"/>
      <c r="C10" s="375" t="s">
        <v>76</v>
      </c>
      <c r="D10" s="375" t="s">
        <v>73</v>
      </c>
      <c r="E10" s="369" t="s">
        <v>17</v>
      </c>
      <c r="F10" s="369" t="s">
        <v>74</v>
      </c>
      <c r="G10" s="29"/>
      <c r="H10" s="29"/>
      <c r="I10" s="29"/>
      <c r="J10" s="29"/>
      <c r="K10" s="29"/>
      <c r="L10" s="29"/>
      <c r="M10" s="29"/>
      <c r="N10" s="29"/>
      <c r="O10" s="29"/>
      <c r="P10" s="29"/>
      <c r="Q10" s="29"/>
      <c r="R10" s="74"/>
    </row>
    <row r="11" spans="1:18" ht="12.75">
      <c r="A11" s="373"/>
      <c r="B11" s="391"/>
      <c r="C11" s="375"/>
      <c r="D11" s="375"/>
      <c r="E11" s="369"/>
      <c r="F11" s="369"/>
      <c r="G11" s="30"/>
      <c r="H11" s="30"/>
      <c r="I11" s="30"/>
      <c r="J11" s="30"/>
      <c r="K11" s="30"/>
      <c r="L11" s="30"/>
      <c r="M11" s="30"/>
      <c r="N11" s="30"/>
      <c r="O11" s="30"/>
      <c r="P11" s="30"/>
      <c r="Q11" s="30"/>
      <c r="R11" s="75"/>
    </row>
    <row r="12" spans="1:18" ht="12.75">
      <c r="A12" s="362" t="s">
        <v>75</v>
      </c>
      <c r="B12" s="352"/>
      <c r="C12" s="31"/>
      <c r="D12" s="235"/>
      <c r="E12" s="234"/>
      <c r="F12" s="234"/>
      <c r="G12" s="30"/>
      <c r="H12" s="30"/>
      <c r="I12" s="30"/>
      <c r="J12" s="30"/>
      <c r="K12" s="30"/>
      <c r="L12" s="30"/>
      <c r="M12" s="30"/>
      <c r="N12" s="30"/>
      <c r="O12" s="30"/>
      <c r="P12" s="30"/>
      <c r="Q12" s="30"/>
      <c r="R12" s="75"/>
    </row>
    <row r="13" spans="1:18" ht="12.75">
      <c r="A13" s="362" t="s">
        <v>69</v>
      </c>
      <c r="B13" s="417"/>
      <c r="C13" s="32"/>
      <c r="D13" s="33"/>
      <c r="E13" s="32"/>
      <c r="F13" s="33"/>
      <c r="G13" s="34"/>
      <c r="H13" s="34"/>
      <c r="I13" s="34"/>
      <c r="J13" s="34"/>
      <c r="K13" s="34"/>
      <c r="L13" s="34"/>
      <c r="M13" s="34"/>
      <c r="N13" s="34"/>
      <c r="O13" s="34"/>
      <c r="P13" s="34"/>
      <c r="Q13" s="34"/>
      <c r="R13" s="76"/>
    </row>
    <row r="14" spans="1:18" ht="12.75">
      <c r="A14" s="362" t="s">
        <v>70</v>
      </c>
      <c r="B14" s="417"/>
      <c r="C14" s="32"/>
      <c r="D14" s="33"/>
      <c r="E14" s="32"/>
      <c r="F14" s="33"/>
      <c r="G14" s="34"/>
      <c r="H14" s="34"/>
      <c r="I14" s="34"/>
      <c r="J14" s="34"/>
      <c r="K14" s="34"/>
      <c r="L14" s="34"/>
      <c r="M14" s="34"/>
      <c r="N14" s="34"/>
      <c r="O14" s="34"/>
      <c r="P14" s="34"/>
      <c r="Q14" s="34"/>
      <c r="R14" s="76"/>
    </row>
    <row r="15" spans="1:18" ht="12.75">
      <c r="A15" s="362" t="s">
        <v>71</v>
      </c>
      <c r="B15" s="417"/>
      <c r="C15" s="32"/>
      <c r="D15" s="33"/>
      <c r="E15" s="32"/>
      <c r="F15" s="33"/>
      <c r="G15" s="34"/>
      <c r="H15" s="34"/>
      <c r="I15" s="34"/>
      <c r="J15" s="34"/>
      <c r="K15" s="34"/>
      <c r="L15" s="34"/>
      <c r="M15" s="34"/>
      <c r="N15" s="34"/>
      <c r="O15" s="34"/>
      <c r="P15" s="34"/>
      <c r="Q15" s="34"/>
      <c r="R15" s="76"/>
    </row>
    <row r="16" spans="1:18" ht="12.75">
      <c r="A16" s="362" t="s">
        <v>72</v>
      </c>
      <c r="B16" s="417"/>
      <c r="C16" s="32"/>
      <c r="D16" s="33"/>
      <c r="E16" s="32"/>
      <c r="F16" s="33"/>
      <c r="G16" s="34"/>
      <c r="H16" s="34"/>
      <c r="I16" s="34"/>
      <c r="J16" s="34"/>
      <c r="K16" s="34"/>
      <c r="L16" s="34"/>
      <c r="M16" s="34"/>
      <c r="N16" s="34"/>
      <c r="O16" s="34"/>
      <c r="P16" s="34"/>
      <c r="Q16" s="34"/>
      <c r="R16" s="76"/>
    </row>
    <row r="17" spans="1:18" ht="13.5" thickBot="1">
      <c r="A17" s="379" t="s">
        <v>29</v>
      </c>
      <c r="B17" s="380"/>
      <c r="C17" s="380"/>
      <c r="D17" s="380"/>
      <c r="E17" s="381"/>
      <c r="F17" s="43">
        <f>SUM(F12:F16)</f>
        <v>0</v>
      </c>
      <c r="G17" s="77"/>
      <c r="H17" s="77"/>
      <c r="I17" s="77"/>
      <c r="J17" s="77"/>
      <c r="K17" s="77"/>
      <c r="L17" s="77"/>
      <c r="M17" s="77"/>
      <c r="N17" s="77"/>
      <c r="O17" s="77"/>
      <c r="P17" s="77"/>
      <c r="Q17" s="77"/>
      <c r="R17" s="78"/>
    </row>
    <row r="18" spans="1:18" ht="18.75" customHeight="1">
      <c r="A18" s="426" t="s">
        <v>91</v>
      </c>
      <c r="B18" s="427"/>
      <c r="C18" s="427"/>
      <c r="D18" s="427"/>
      <c r="E18" s="427"/>
      <c r="F18" s="427"/>
      <c r="G18" s="35"/>
      <c r="H18" s="35"/>
      <c r="I18" s="35"/>
      <c r="J18" s="35"/>
      <c r="K18" s="35"/>
      <c r="L18" s="35"/>
      <c r="M18" s="35"/>
      <c r="N18" s="35"/>
      <c r="O18" s="35"/>
      <c r="P18" s="35"/>
      <c r="Q18" s="35"/>
      <c r="R18" s="36"/>
    </row>
    <row r="19" spans="1:33" s="7" customFormat="1" ht="11.25" customHeight="1">
      <c r="A19" s="370" t="s">
        <v>15</v>
      </c>
      <c r="B19" s="375" t="s">
        <v>16</v>
      </c>
      <c r="C19" s="369" t="s">
        <v>17</v>
      </c>
      <c r="D19" s="369" t="s">
        <v>18</v>
      </c>
      <c r="E19" s="375" t="s">
        <v>19</v>
      </c>
      <c r="F19" s="369" t="s">
        <v>20</v>
      </c>
      <c r="G19" s="440" t="s">
        <v>21</v>
      </c>
      <c r="H19" s="441"/>
      <c r="I19" s="441"/>
      <c r="J19" s="441"/>
      <c r="K19" s="441"/>
      <c r="L19" s="441"/>
      <c r="M19" s="441"/>
      <c r="N19" s="441"/>
      <c r="O19" s="441"/>
      <c r="P19" s="441"/>
      <c r="Q19" s="441"/>
      <c r="R19" s="442"/>
      <c r="AF19" s="249"/>
      <c r="AG19" s="249"/>
    </row>
    <row r="20" spans="1:33" s="8" customFormat="1" ht="16.5">
      <c r="A20" s="370"/>
      <c r="B20" s="375"/>
      <c r="C20" s="369"/>
      <c r="D20" s="369"/>
      <c r="E20" s="375"/>
      <c r="F20" s="369"/>
      <c r="G20" s="37" t="s">
        <v>22</v>
      </c>
      <c r="H20" s="37" t="s">
        <v>56</v>
      </c>
      <c r="I20" s="37" t="s">
        <v>23</v>
      </c>
      <c r="J20" s="37" t="s">
        <v>24</v>
      </c>
      <c r="K20" s="37" t="s">
        <v>25</v>
      </c>
      <c r="L20" s="37" t="s">
        <v>26</v>
      </c>
      <c r="M20" s="37" t="s">
        <v>27</v>
      </c>
      <c r="N20" s="37" t="s">
        <v>28</v>
      </c>
      <c r="O20" s="37" t="s">
        <v>52</v>
      </c>
      <c r="P20" s="37" t="s">
        <v>53</v>
      </c>
      <c r="Q20" s="37" t="s">
        <v>54</v>
      </c>
      <c r="R20" s="38" t="s">
        <v>55</v>
      </c>
      <c r="AF20" s="248"/>
      <c r="AG20" s="248"/>
    </row>
    <row r="21" spans="1:33" ht="79.5" customHeight="1">
      <c r="A21" s="227" t="s">
        <v>227</v>
      </c>
      <c r="B21" s="218" t="s">
        <v>225</v>
      </c>
      <c r="C21" s="228">
        <v>1</v>
      </c>
      <c r="D21" s="222">
        <v>2122000</v>
      </c>
      <c r="E21" s="229">
        <v>6</v>
      </c>
      <c r="F21" s="222">
        <f>(C21*D21*E21)+((C21*D21*E21)*0.004)</f>
        <v>12782928</v>
      </c>
      <c r="G21" s="134"/>
      <c r="H21" s="134"/>
      <c r="I21" s="134"/>
      <c r="J21" s="134"/>
      <c r="K21" s="134"/>
      <c r="L21" s="134"/>
      <c r="M21" s="41"/>
      <c r="N21" s="41"/>
      <c r="O21" s="41"/>
      <c r="P21" s="41"/>
      <c r="Q21" s="41"/>
      <c r="R21" s="41"/>
      <c r="AD21" s="254"/>
      <c r="AF21" s="258"/>
      <c r="AG21" s="257"/>
    </row>
    <row r="22" spans="1:33" ht="77.25" customHeight="1">
      <c r="A22" s="227" t="s">
        <v>239</v>
      </c>
      <c r="B22" s="218" t="s">
        <v>225</v>
      </c>
      <c r="C22" s="228">
        <v>1</v>
      </c>
      <c r="D22" s="222">
        <v>2122000</v>
      </c>
      <c r="E22" s="229">
        <v>3</v>
      </c>
      <c r="F22" s="222">
        <f>(C22*D22*E22)+((C22*D22*E22)*0.004)</f>
        <v>6391464</v>
      </c>
      <c r="G22" s="134"/>
      <c r="H22" s="134"/>
      <c r="I22" s="134"/>
      <c r="J22" s="134"/>
      <c r="K22" s="134"/>
      <c r="L22" s="134"/>
      <c r="M22" s="41"/>
      <c r="N22" s="41"/>
      <c r="O22" s="41"/>
      <c r="P22" s="41"/>
      <c r="Q22" s="41"/>
      <c r="R22" s="41"/>
      <c r="AD22" s="254"/>
      <c r="AF22" s="260"/>
      <c r="AG22" s="257"/>
    </row>
    <row r="23" spans="1:33" ht="82.5" customHeight="1">
      <c r="A23" s="227" t="s">
        <v>228</v>
      </c>
      <c r="B23" s="218" t="s">
        <v>146</v>
      </c>
      <c r="C23" s="228">
        <v>2</v>
      </c>
      <c r="D23" s="222">
        <v>1326000</v>
      </c>
      <c r="E23" s="229">
        <v>6</v>
      </c>
      <c r="F23" s="222">
        <f>(C23*D23*E23)+((C23*D23*E23)*0.004)</f>
        <v>15975648</v>
      </c>
      <c r="G23" s="134"/>
      <c r="H23" s="134"/>
      <c r="I23" s="134"/>
      <c r="J23" s="134"/>
      <c r="K23" s="134"/>
      <c r="L23" s="134"/>
      <c r="M23" s="41"/>
      <c r="N23" s="41"/>
      <c r="O23" s="41"/>
      <c r="P23" s="41"/>
      <c r="Q23" s="41"/>
      <c r="R23" s="41"/>
      <c r="AD23" s="254"/>
      <c r="AE23" s="259"/>
      <c r="AF23" s="258"/>
      <c r="AG23" s="257"/>
    </row>
    <row r="24" spans="1:33" ht="90" customHeight="1">
      <c r="A24" s="227" t="s">
        <v>240</v>
      </c>
      <c r="B24" s="218" t="s">
        <v>146</v>
      </c>
      <c r="C24" s="228">
        <v>1</v>
      </c>
      <c r="D24" s="222">
        <v>1326000</v>
      </c>
      <c r="E24" s="229">
        <v>2</v>
      </c>
      <c r="F24" s="222">
        <f>(C24*D24*E24)+((C24*D24*E24)*0.004)</f>
        <v>2662608</v>
      </c>
      <c r="G24" s="134"/>
      <c r="H24" s="134"/>
      <c r="I24" s="134"/>
      <c r="J24" s="134"/>
      <c r="K24" s="134"/>
      <c r="L24" s="134"/>
      <c r="M24" s="41"/>
      <c r="N24" s="41"/>
      <c r="O24" s="41"/>
      <c r="P24" s="41"/>
      <c r="Q24" s="41"/>
      <c r="R24" s="41"/>
      <c r="AD24" s="254"/>
      <c r="AF24" s="258"/>
      <c r="AG24" s="257"/>
    </row>
    <row r="25" spans="1:33" ht="117.75" customHeight="1">
      <c r="A25" s="217" t="s">
        <v>229</v>
      </c>
      <c r="B25" s="230" t="s">
        <v>246</v>
      </c>
      <c r="C25" s="219">
        <v>1</v>
      </c>
      <c r="D25" s="220">
        <v>3156576</v>
      </c>
      <c r="E25" s="229">
        <v>2</v>
      </c>
      <c r="F25" s="222">
        <f aca="true" t="shared" si="0" ref="F25:F36">+D25*E25</f>
        <v>6313152</v>
      </c>
      <c r="G25" s="41"/>
      <c r="H25" s="209"/>
      <c r="I25" s="209"/>
      <c r="J25" s="41"/>
      <c r="K25" s="41"/>
      <c r="L25" s="41"/>
      <c r="M25" s="41"/>
      <c r="N25" s="41"/>
      <c r="O25" s="41"/>
      <c r="P25" s="41"/>
      <c r="Q25" s="41"/>
      <c r="R25" s="41"/>
      <c r="AF25" s="258"/>
      <c r="AG25" s="258"/>
    </row>
    <row r="26" spans="1:33" ht="111" customHeight="1">
      <c r="A26" s="227" t="s">
        <v>243</v>
      </c>
      <c r="B26" s="218" t="str">
        <f>+B25</f>
        <v>Contador Publico</v>
      </c>
      <c r="C26" s="228">
        <v>1</v>
      </c>
      <c r="D26" s="222">
        <v>3156576</v>
      </c>
      <c r="E26" s="229">
        <v>1</v>
      </c>
      <c r="F26" s="222">
        <f t="shared" si="0"/>
        <v>3156576</v>
      </c>
      <c r="G26" s="134"/>
      <c r="H26" s="134"/>
      <c r="I26" s="134"/>
      <c r="J26" s="134"/>
      <c r="K26" s="134"/>
      <c r="L26" s="134"/>
      <c r="M26" s="41"/>
      <c r="N26" s="41"/>
      <c r="O26" s="41"/>
      <c r="P26" s="41"/>
      <c r="Q26" s="41"/>
      <c r="R26" s="41"/>
      <c r="AG26" s="257"/>
    </row>
    <row r="27" spans="1:18" ht="126" customHeight="1">
      <c r="A27" s="218" t="s">
        <v>230</v>
      </c>
      <c r="B27" s="218" t="s">
        <v>247</v>
      </c>
      <c r="C27" s="219">
        <v>1</v>
      </c>
      <c r="D27" s="220">
        <v>4487880</v>
      </c>
      <c r="E27" s="229">
        <v>2</v>
      </c>
      <c r="F27" s="222">
        <f t="shared" si="0"/>
        <v>8975760</v>
      </c>
      <c r="G27" s="41"/>
      <c r="H27" s="209"/>
      <c r="I27" s="209"/>
      <c r="J27" s="41"/>
      <c r="K27" s="41"/>
      <c r="L27" s="41"/>
      <c r="M27" s="41"/>
      <c r="N27" s="41"/>
      <c r="O27" s="41"/>
      <c r="P27" s="41"/>
      <c r="Q27" s="41"/>
      <c r="R27" s="41"/>
    </row>
    <row r="28" spans="1:18" ht="127.5" customHeight="1">
      <c r="A28" s="218" t="s">
        <v>232</v>
      </c>
      <c r="B28" s="218" t="str">
        <f>+B27</f>
        <v>Administrador Publico</v>
      </c>
      <c r="C28" s="219">
        <f>+C27</f>
        <v>1</v>
      </c>
      <c r="D28" s="220">
        <f>+D27</f>
        <v>4487880</v>
      </c>
      <c r="E28" s="229">
        <v>1</v>
      </c>
      <c r="F28" s="222">
        <f t="shared" si="0"/>
        <v>4487880</v>
      </c>
      <c r="G28" s="41"/>
      <c r="H28" s="209"/>
      <c r="I28" s="209"/>
      <c r="J28" s="209"/>
      <c r="K28" s="209"/>
      <c r="L28" s="209"/>
      <c r="M28" s="41"/>
      <c r="N28" s="41"/>
      <c r="O28" s="41"/>
      <c r="P28" s="41"/>
      <c r="Q28" s="41"/>
      <c r="R28" s="41"/>
    </row>
    <row r="29" spans="1:18" ht="126" customHeight="1">
      <c r="A29" s="231" t="s">
        <v>229</v>
      </c>
      <c r="B29" s="218" t="str">
        <f>+B25</f>
        <v>Contador Publico</v>
      </c>
      <c r="C29" s="219">
        <v>1</v>
      </c>
      <c r="D29" s="220">
        <v>4487880</v>
      </c>
      <c r="E29" s="229">
        <v>2</v>
      </c>
      <c r="F29" s="222">
        <f t="shared" si="0"/>
        <v>8975760</v>
      </c>
      <c r="G29" s="41"/>
      <c r="H29" s="209"/>
      <c r="I29" s="209"/>
      <c r="J29" s="209"/>
      <c r="K29" s="209"/>
      <c r="L29" s="209"/>
      <c r="M29" s="41"/>
      <c r="N29" s="41"/>
      <c r="O29" s="41"/>
      <c r="P29" s="41"/>
      <c r="Q29" s="41"/>
      <c r="R29" s="41"/>
    </row>
    <row r="30" spans="1:18" ht="126" customHeight="1">
      <c r="A30" s="231" t="s">
        <v>231</v>
      </c>
      <c r="B30" s="218" t="str">
        <f>+B29</f>
        <v>Contador Publico</v>
      </c>
      <c r="C30" s="219">
        <v>1</v>
      </c>
      <c r="D30" s="220">
        <v>4487880</v>
      </c>
      <c r="E30" s="229">
        <v>1</v>
      </c>
      <c r="F30" s="222">
        <f t="shared" si="0"/>
        <v>4487880</v>
      </c>
      <c r="G30" s="41"/>
      <c r="H30" s="209"/>
      <c r="I30" s="209"/>
      <c r="J30" s="209"/>
      <c r="K30" s="209"/>
      <c r="L30" s="209"/>
      <c r="M30" s="41"/>
      <c r="N30" s="41"/>
      <c r="O30" s="41"/>
      <c r="P30" s="41"/>
      <c r="Q30" s="41"/>
      <c r="R30" s="41"/>
    </row>
    <row r="31" spans="1:18" ht="125.25" customHeight="1">
      <c r="A31" s="218" t="s">
        <v>248</v>
      </c>
      <c r="B31" s="218" t="s">
        <v>247</v>
      </c>
      <c r="C31" s="219">
        <v>1</v>
      </c>
      <c r="D31" s="220">
        <v>4736000</v>
      </c>
      <c r="E31" s="229">
        <v>5.02</v>
      </c>
      <c r="F31" s="222">
        <f t="shared" si="0"/>
        <v>23774719.999999996</v>
      </c>
      <c r="G31" s="41"/>
      <c r="H31" s="209"/>
      <c r="I31" s="209"/>
      <c r="J31" s="209"/>
      <c r="K31" s="41"/>
      <c r="L31" s="41"/>
      <c r="M31" s="41"/>
      <c r="N31" s="41"/>
      <c r="O31" s="41"/>
      <c r="P31" s="41"/>
      <c r="Q31" s="41"/>
      <c r="R31" s="41"/>
    </row>
    <row r="32" spans="1:18" ht="125.25" customHeight="1">
      <c r="A32" s="232" t="s">
        <v>249</v>
      </c>
      <c r="B32" s="218" t="str">
        <f>+B30</f>
        <v>Contador Publico</v>
      </c>
      <c r="C32" s="219">
        <v>1</v>
      </c>
      <c r="D32" s="220">
        <v>3144000</v>
      </c>
      <c r="E32" s="229">
        <v>5.02</v>
      </c>
      <c r="F32" s="222">
        <f t="shared" si="0"/>
        <v>15782879.999999998</v>
      </c>
      <c r="G32" s="41"/>
      <c r="H32" s="209"/>
      <c r="I32" s="209"/>
      <c r="J32" s="209"/>
      <c r="K32" s="41"/>
      <c r="L32" s="41"/>
      <c r="M32" s="41"/>
      <c r="N32" s="41"/>
      <c r="O32" s="41"/>
      <c r="P32" s="41"/>
      <c r="Q32" s="41"/>
      <c r="R32" s="41"/>
    </row>
    <row r="33" spans="1:18" ht="125.25" customHeight="1">
      <c r="A33" s="233" t="s">
        <v>250</v>
      </c>
      <c r="B33" s="218" t="s">
        <v>251</v>
      </c>
      <c r="C33" s="219">
        <v>1</v>
      </c>
      <c r="D33" s="220">
        <v>3807000</v>
      </c>
      <c r="E33" s="229">
        <v>5.02</v>
      </c>
      <c r="F33" s="222">
        <f t="shared" si="0"/>
        <v>19111140</v>
      </c>
      <c r="G33" s="41"/>
      <c r="H33" s="209"/>
      <c r="I33" s="209"/>
      <c r="J33" s="209"/>
      <c r="K33" s="41"/>
      <c r="L33" s="41"/>
      <c r="M33" s="41"/>
      <c r="N33" s="41"/>
      <c r="O33" s="41"/>
      <c r="P33" s="41"/>
      <c r="Q33" s="41"/>
      <c r="R33" s="41"/>
    </row>
    <row r="34" spans="1:18" ht="125.25" customHeight="1">
      <c r="A34" s="232" t="s">
        <v>250</v>
      </c>
      <c r="B34" s="218" t="str">
        <f>+B33</f>
        <v>Admistrador Empresas</v>
      </c>
      <c r="C34" s="219">
        <f>+C33</f>
        <v>1</v>
      </c>
      <c r="D34" s="220">
        <v>4470000</v>
      </c>
      <c r="E34" s="229">
        <v>5.02</v>
      </c>
      <c r="F34" s="222">
        <f t="shared" si="0"/>
        <v>22439399.999999996</v>
      </c>
      <c r="G34" s="41"/>
      <c r="H34" s="209"/>
      <c r="I34" s="209"/>
      <c r="J34" s="209"/>
      <c r="K34" s="41"/>
      <c r="L34" s="41"/>
      <c r="M34" s="41"/>
      <c r="N34" s="41"/>
      <c r="O34" s="41"/>
      <c r="P34" s="41"/>
      <c r="Q34" s="41"/>
      <c r="R34" s="41"/>
    </row>
    <row r="35" spans="1:18" ht="125.25" customHeight="1">
      <c r="A35" s="217" t="s">
        <v>252</v>
      </c>
      <c r="B35" s="218" t="s">
        <v>253</v>
      </c>
      <c r="C35" s="219">
        <v>4</v>
      </c>
      <c r="D35" s="220">
        <v>6873713</v>
      </c>
      <c r="E35" s="221">
        <v>4</v>
      </c>
      <c r="F35" s="222">
        <f t="shared" si="0"/>
        <v>27494852</v>
      </c>
      <c r="G35" s="41"/>
      <c r="H35" s="209"/>
      <c r="I35" s="209"/>
      <c r="J35" s="209"/>
      <c r="K35" s="41"/>
      <c r="L35" s="41"/>
      <c r="M35" s="41"/>
      <c r="N35" s="41"/>
      <c r="O35" s="41"/>
      <c r="P35" s="41"/>
      <c r="Q35" s="41"/>
      <c r="R35" s="41"/>
    </row>
    <row r="36" spans="1:18" ht="118.5" customHeight="1">
      <c r="A36" s="227" t="s">
        <v>237</v>
      </c>
      <c r="B36" s="218" t="s">
        <v>235</v>
      </c>
      <c r="C36" s="219">
        <v>1</v>
      </c>
      <c r="D36" s="220">
        <v>4112000</v>
      </c>
      <c r="E36" s="221">
        <v>6.0797665</v>
      </c>
      <c r="F36" s="222">
        <f t="shared" si="0"/>
        <v>24999999.848</v>
      </c>
      <c r="G36" s="209"/>
      <c r="H36" s="209"/>
      <c r="I36" s="209"/>
      <c r="J36" s="209"/>
      <c r="K36" s="209"/>
      <c r="L36" s="209"/>
      <c r="M36" s="209"/>
      <c r="N36" s="209"/>
      <c r="O36" s="209"/>
      <c r="P36" s="209"/>
      <c r="Q36" s="209"/>
      <c r="R36" s="209"/>
    </row>
    <row r="37" spans="1:34" ht="69.75" customHeight="1">
      <c r="A37" s="227" t="s">
        <v>254</v>
      </c>
      <c r="B37" s="218" t="s">
        <v>225</v>
      </c>
      <c r="C37" s="228">
        <v>1</v>
      </c>
      <c r="D37" s="222">
        <v>2122000</v>
      </c>
      <c r="E37" s="229">
        <v>1.533333</v>
      </c>
      <c r="F37" s="222">
        <f>D37*E37+(D37*E37)*0.004</f>
        <v>3266747.556504</v>
      </c>
      <c r="G37" s="244"/>
      <c r="H37" s="244"/>
      <c r="I37" s="244"/>
      <c r="J37" s="222">
        <v>3266748</v>
      </c>
      <c r="K37" s="244"/>
      <c r="L37" s="244"/>
      <c r="M37" s="41"/>
      <c r="N37" s="41"/>
      <c r="O37" s="41"/>
      <c r="P37" s="41"/>
      <c r="Q37" s="209"/>
      <c r="R37" s="209"/>
      <c r="AD37" s="1">
        <v>1</v>
      </c>
      <c r="AE37" s="1">
        <v>30</v>
      </c>
      <c r="AG37" s="256"/>
      <c r="AH37" s="255">
        <f>+AG37/D37</f>
        <v>0</v>
      </c>
    </row>
    <row r="38" spans="1:34" ht="69.75" customHeight="1">
      <c r="A38" s="227" t="s">
        <v>255</v>
      </c>
      <c r="B38" s="218" t="s">
        <v>256</v>
      </c>
      <c r="C38" s="228">
        <v>1</v>
      </c>
      <c r="D38" s="222">
        <v>2520000</v>
      </c>
      <c r="E38" s="229">
        <v>0.8333333333333334</v>
      </c>
      <c r="F38" s="505">
        <f>D38*E38+(D38*E38)*0.004</f>
        <v>2108400</v>
      </c>
      <c r="G38" s="244"/>
      <c r="H38" s="244"/>
      <c r="I38" s="244"/>
      <c r="J38" s="222"/>
      <c r="K38" s="244"/>
      <c r="L38" s="244"/>
      <c r="M38" s="41"/>
      <c r="N38" s="41"/>
      <c r="O38" s="41"/>
      <c r="P38" s="41"/>
      <c r="Q38" s="506">
        <f>+F38</f>
        <v>2108400</v>
      </c>
      <c r="R38" s="209"/>
      <c r="AD38" s="1">
        <f>+AD37*AE38/AE37</f>
        <v>0.8333333333333334</v>
      </c>
      <c r="AE38" s="1">
        <v>25</v>
      </c>
      <c r="AG38" s="256"/>
      <c r="AH38" s="255"/>
    </row>
    <row r="39" spans="1:30" ht="13.5" thickBot="1">
      <c r="A39" s="379" t="s">
        <v>29</v>
      </c>
      <c r="B39" s="380"/>
      <c r="C39" s="380"/>
      <c r="D39" s="380"/>
      <c r="E39" s="381"/>
      <c r="F39" s="43">
        <f>SUM(F21:F38)</f>
        <v>213187795.404504</v>
      </c>
      <c r="G39" s="384"/>
      <c r="H39" s="385"/>
      <c r="I39" s="385"/>
      <c r="J39" s="385"/>
      <c r="K39" s="385"/>
      <c r="L39" s="385"/>
      <c r="M39" s="385"/>
      <c r="N39" s="385"/>
      <c r="O39" s="385"/>
      <c r="P39" s="385"/>
      <c r="Q39" s="385"/>
      <c r="R39" s="386"/>
      <c r="AD39" s="254"/>
    </row>
    <row r="40" spans="1:33" s="5" customFormat="1" ht="18" customHeight="1">
      <c r="A40" s="426" t="s">
        <v>30</v>
      </c>
      <c r="B40" s="427"/>
      <c r="C40" s="427"/>
      <c r="D40" s="427"/>
      <c r="E40" s="427"/>
      <c r="F40" s="427"/>
      <c r="G40" s="58"/>
      <c r="H40" s="58"/>
      <c r="I40" s="58"/>
      <c r="J40" s="58"/>
      <c r="K40" s="58"/>
      <c r="L40" s="58"/>
      <c r="M40" s="58"/>
      <c r="N40" s="58"/>
      <c r="O40" s="58"/>
      <c r="P40" s="58"/>
      <c r="Q40" s="58"/>
      <c r="R40" s="59"/>
      <c r="AD40" s="253"/>
      <c r="AF40" s="250"/>
      <c r="AG40" s="250"/>
    </row>
    <row r="41" spans="1:33" s="9" customFormat="1" ht="16.5" customHeight="1">
      <c r="A41" s="449" t="s">
        <v>31</v>
      </c>
      <c r="B41" s="450"/>
      <c r="C41" s="353" t="s">
        <v>32</v>
      </c>
      <c r="D41" s="443" t="s">
        <v>17</v>
      </c>
      <c r="E41" s="378" t="s">
        <v>33</v>
      </c>
      <c r="F41" s="353" t="s">
        <v>20</v>
      </c>
      <c r="G41" s="440" t="s">
        <v>21</v>
      </c>
      <c r="H41" s="441"/>
      <c r="I41" s="441"/>
      <c r="J41" s="441"/>
      <c r="K41" s="441"/>
      <c r="L41" s="441"/>
      <c r="M41" s="441"/>
      <c r="N41" s="441"/>
      <c r="O41" s="441"/>
      <c r="P41" s="441"/>
      <c r="Q41" s="441"/>
      <c r="R41" s="442"/>
      <c r="AF41" s="252"/>
      <c r="AG41" s="252"/>
    </row>
    <row r="42" spans="1:33" s="7" customFormat="1" ht="14.25" customHeight="1">
      <c r="A42" s="451"/>
      <c r="B42" s="452"/>
      <c r="C42" s="354"/>
      <c r="D42" s="444"/>
      <c r="E42" s="377"/>
      <c r="F42" s="354"/>
      <c r="G42" s="37" t="s">
        <v>22</v>
      </c>
      <c r="H42" s="37" t="s">
        <v>56</v>
      </c>
      <c r="I42" s="37" t="s">
        <v>23</v>
      </c>
      <c r="J42" s="37" t="s">
        <v>24</v>
      </c>
      <c r="K42" s="37" t="s">
        <v>25</v>
      </c>
      <c r="L42" s="37" t="s">
        <v>26</v>
      </c>
      <c r="M42" s="37" t="s">
        <v>27</v>
      </c>
      <c r="N42" s="37" t="s">
        <v>28</v>
      </c>
      <c r="O42" s="37" t="s">
        <v>52</v>
      </c>
      <c r="P42" s="37" t="s">
        <v>53</v>
      </c>
      <c r="Q42" s="37" t="s">
        <v>54</v>
      </c>
      <c r="R42" s="38" t="s">
        <v>55</v>
      </c>
      <c r="AF42" s="249"/>
      <c r="AG42" s="249"/>
    </row>
    <row r="43" spans="1:33" s="8" customFormat="1" ht="12.75" customHeight="1">
      <c r="A43" s="447"/>
      <c r="B43" s="448"/>
      <c r="C43" s="46"/>
      <c r="D43" s="46"/>
      <c r="E43" s="47"/>
      <c r="F43" s="46"/>
      <c r="G43" s="37"/>
      <c r="H43" s="37"/>
      <c r="I43" s="37"/>
      <c r="J43" s="37"/>
      <c r="K43" s="37"/>
      <c r="L43" s="37"/>
      <c r="M43" s="37"/>
      <c r="N43" s="37"/>
      <c r="O43" s="37"/>
      <c r="P43" s="37"/>
      <c r="Q43" s="37"/>
      <c r="R43" s="38"/>
      <c r="AF43" s="248"/>
      <c r="AG43" s="248"/>
    </row>
    <row r="44" spans="1:33" s="8" customFormat="1" ht="12.75" customHeight="1">
      <c r="A44" s="447"/>
      <c r="B44" s="448"/>
      <c r="C44" s="251"/>
      <c r="D44" s="251"/>
      <c r="E44" s="235"/>
      <c r="F44" s="33"/>
      <c r="G44" s="37"/>
      <c r="H44" s="37"/>
      <c r="I44" s="37"/>
      <c r="J44" s="37"/>
      <c r="K44" s="37"/>
      <c r="L44" s="37"/>
      <c r="M44" s="37"/>
      <c r="N44" s="37"/>
      <c r="O44" s="37"/>
      <c r="P44" s="37"/>
      <c r="Q44" s="37"/>
      <c r="R44" s="38"/>
      <c r="AF44" s="248"/>
      <c r="AG44" s="248"/>
    </row>
    <row r="45" spans="1:33" s="8" customFormat="1" ht="12.75" customHeight="1">
      <c r="A45" s="447"/>
      <c r="B45" s="448"/>
      <c r="C45" s="251"/>
      <c r="D45" s="251"/>
      <c r="E45" s="235"/>
      <c r="F45" s="33"/>
      <c r="G45" s="37"/>
      <c r="H45" s="37"/>
      <c r="I45" s="37"/>
      <c r="J45" s="37"/>
      <c r="K45" s="37"/>
      <c r="L45" s="37"/>
      <c r="M45" s="37"/>
      <c r="N45" s="37"/>
      <c r="O45" s="37"/>
      <c r="P45" s="37"/>
      <c r="Q45" s="37"/>
      <c r="R45" s="38"/>
      <c r="AF45" s="248"/>
      <c r="AG45" s="248"/>
    </row>
    <row r="46" spans="1:33" s="8" customFormat="1" ht="12.75" customHeight="1">
      <c r="A46" s="236"/>
      <c r="B46" s="237"/>
      <c r="C46" s="251"/>
      <c r="D46" s="251"/>
      <c r="E46" s="235"/>
      <c r="F46" s="33"/>
      <c r="G46" s="37"/>
      <c r="H46" s="37"/>
      <c r="I46" s="37"/>
      <c r="J46" s="37"/>
      <c r="K46" s="37"/>
      <c r="L46" s="37"/>
      <c r="M46" s="37"/>
      <c r="N46" s="37"/>
      <c r="O46" s="37"/>
      <c r="P46" s="37"/>
      <c r="Q46" s="37"/>
      <c r="R46" s="38"/>
      <c r="AF46" s="248"/>
      <c r="AG46" s="248"/>
    </row>
    <row r="47" spans="1:18" ht="12.75" customHeight="1" thickBot="1">
      <c r="A47" s="379" t="s">
        <v>29</v>
      </c>
      <c r="B47" s="380"/>
      <c r="C47" s="380"/>
      <c r="D47" s="380"/>
      <c r="E47" s="381"/>
      <c r="F47" s="43">
        <f>SUM(F43:F46)</f>
        <v>0</v>
      </c>
      <c r="G47" s="48"/>
      <c r="H47" s="49"/>
      <c r="I47" s="49"/>
      <c r="J47" s="49"/>
      <c r="K47" s="49"/>
      <c r="L47" s="49"/>
      <c r="M47" s="50"/>
      <c r="N47" s="51"/>
      <c r="O47" s="51"/>
      <c r="P47" s="51"/>
      <c r="Q47" s="51"/>
      <c r="R47" s="52"/>
    </row>
    <row r="48" spans="1:33" s="5" customFormat="1" ht="18.75" customHeight="1" thickBot="1">
      <c r="A48" s="418" t="s">
        <v>34</v>
      </c>
      <c r="B48" s="419"/>
      <c r="C48" s="419"/>
      <c r="D48" s="419"/>
      <c r="E48" s="419"/>
      <c r="F48" s="419"/>
      <c r="G48" s="384"/>
      <c r="H48" s="385"/>
      <c r="I48" s="385"/>
      <c r="J48" s="385"/>
      <c r="K48" s="385"/>
      <c r="L48" s="385"/>
      <c r="M48" s="385"/>
      <c r="N48" s="44"/>
      <c r="O48" s="44"/>
      <c r="P48" s="44"/>
      <c r="Q48" s="44"/>
      <c r="R48" s="45"/>
      <c r="AF48" s="250"/>
      <c r="AG48" s="250"/>
    </row>
    <row r="49" spans="1:33" s="5" customFormat="1" ht="12.75">
      <c r="A49" s="53"/>
      <c r="B49" s="54"/>
      <c r="C49" s="55"/>
      <c r="D49" s="56"/>
      <c r="E49" s="57"/>
      <c r="F49" s="56"/>
      <c r="G49" s="58"/>
      <c r="H49" s="58"/>
      <c r="I49" s="58"/>
      <c r="J49" s="58"/>
      <c r="K49" s="58"/>
      <c r="L49" s="58"/>
      <c r="M49" s="58"/>
      <c r="N49" s="58"/>
      <c r="O49" s="58"/>
      <c r="P49" s="58"/>
      <c r="Q49" s="58"/>
      <c r="R49" s="59"/>
      <c r="AF49" s="250"/>
      <c r="AG49" s="250"/>
    </row>
    <row r="50" spans="1:33" s="7" customFormat="1" ht="15.75" customHeight="1">
      <c r="A50" s="449" t="s">
        <v>31</v>
      </c>
      <c r="B50" s="450"/>
      <c r="C50" s="353" t="s">
        <v>32</v>
      </c>
      <c r="D50" s="443" t="s">
        <v>17</v>
      </c>
      <c r="E50" s="378" t="s">
        <v>33</v>
      </c>
      <c r="F50" s="353" t="s">
        <v>20</v>
      </c>
      <c r="G50" s="440" t="s">
        <v>21</v>
      </c>
      <c r="H50" s="441"/>
      <c r="I50" s="441"/>
      <c r="J50" s="441"/>
      <c r="K50" s="441"/>
      <c r="L50" s="441"/>
      <c r="M50" s="441"/>
      <c r="N50" s="441"/>
      <c r="O50" s="441"/>
      <c r="P50" s="441"/>
      <c r="Q50" s="441"/>
      <c r="R50" s="442"/>
      <c r="AF50" s="249"/>
      <c r="AG50" s="249"/>
    </row>
    <row r="51" spans="1:33" s="8" customFormat="1" ht="13.5" customHeight="1">
      <c r="A51" s="451"/>
      <c r="B51" s="452"/>
      <c r="C51" s="354"/>
      <c r="D51" s="444"/>
      <c r="E51" s="377"/>
      <c r="F51" s="354"/>
      <c r="G51" s="37" t="s">
        <v>22</v>
      </c>
      <c r="H51" s="37" t="s">
        <v>56</v>
      </c>
      <c r="I51" s="37" t="s">
        <v>23</v>
      </c>
      <c r="J51" s="37" t="s">
        <v>24</v>
      </c>
      <c r="K51" s="37" t="s">
        <v>25</v>
      </c>
      <c r="L51" s="37" t="s">
        <v>26</v>
      </c>
      <c r="M51" s="37" t="s">
        <v>27</v>
      </c>
      <c r="N51" s="37" t="s">
        <v>28</v>
      </c>
      <c r="O51" s="37" t="s">
        <v>52</v>
      </c>
      <c r="P51" s="37" t="s">
        <v>53</v>
      </c>
      <c r="Q51" s="37" t="s">
        <v>54</v>
      </c>
      <c r="R51" s="38" t="s">
        <v>55</v>
      </c>
      <c r="AF51" s="248"/>
      <c r="AG51" s="248"/>
    </row>
    <row r="52" spans="1:18" ht="12.75">
      <c r="A52" s="388"/>
      <c r="B52" s="389"/>
      <c r="C52" s="40"/>
      <c r="D52" s="33"/>
      <c r="E52" s="32"/>
      <c r="F52" s="33"/>
      <c r="G52" s="41"/>
      <c r="H52" s="41"/>
      <c r="I52" s="41"/>
      <c r="J52" s="41"/>
      <c r="K52" s="41"/>
      <c r="L52" s="41"/>
      <c r="M52" s="41"/>
      <c r="N52" s="41"/>
      <c r="O52" s="41"/>
      <c r="P52" s="41"/>
      <c r="Q52" s="41"/>
      <c r="R52" s="42"/>
    </row>
    <row r="53" spans="1:18" ht="12.75">
      <c r="A53" s="388"/>
      <c r="B53" s="389"/>
      <c r="C53" s="40"/>
      <c r="D53" s="33"/>
      <c r="E53" s="32"/>
      <c r="F53" s="33"/>
      <c r="G53" s="41"/>
      <c r="H53" s="41"/>
      <c r="I53" s="41"/>
      <c r="J53" s="41"/>
      <c r="K53" s="41"/>
      <c r="L53" s="41"/>
      <c r="M53" s="41"/>
      <c r="N53" s="41"/>
      <c r="O53" s="41"/>
      <c r="P53" s="41"/>
      <c r="Q53" s="41"/>
      <c r="R53" s="42"/>
    </row>
    <row r="54" spans="1:18" ht="12.75">
      <c r="A54" s="388"/>
      <c r="B54" s="389"/>
      <c r="C54" s="40"/>
      <c r="D54" s="33"/>
      <c r="E54" s="32"/>
      <c r="F54" s="33"/>
      <c r="G54" s="41"/>
      <c r="H54" s="41"/>
      <c r="I54" s="41"/>
      <c r="J54" s="41"/>
      <c r="K54" s="41"/>
      <c r="L54" s="41"/>
      <c r="M54" s="41"/>
      <c r="N54" s="41"/>
      <c r="O54" s="41"/>
      <c r="P54" s="41"/>
      <c r="Q54" s="41"/>
      <c r="R54" s="42"/>
    </row>
    <row r="55" spans="1:18" ht="12.75">
      <c r="A55" s="388"/>
      <c r="B55" s="389"/>
      <c r="C55" s="40"/>
      <c r="D55" s="33"/>
      <c r="E55" s="32"/>
      <c r="F55" s="33"/>
      <c r="G55" s="41"/>
      <c r="H55" s="41"/>
      <c r="I55" s="41"/>
      <c r="J55" s="41"/>
      <c r="K55" s="41"/>
      <c r="L55" s="41"/>
      <c r="M55" s="41"/>
      <c r="N55" s="41"/>
      <c r="O55" s="41"/>
      <c r="P55" s="41"/>
      <c r="Q55" s="41"/>
      <c r="R55" s="42"/>
    </row>
    <row r="56" spans="1:18" ht="13.5" thickBot="1">
      <c r="A56" s="379" t="s">
        <v>29</v>
      </c>
      <c r="B56" s="380"/>
      <c r="C56" s="380"/>
      <c r="D56" s="380"/>
      <c r="E56" s="381"/>
      <c r="F56" s="60">
        <f>SUM(F52:F55)</f>
        <v>0</v>
      </c>
      <c r="G56" s="359"/>
      <c r="H56" s="360"/>
      <c r="I56" s="360"/>
      <c r="J56" s="360"/>
      <c r="K56" s="360"/>
      <c r="L56" s="360"/>
      <c r="M56" s="360"/>
      <c r="N56" s="360"/>
      <c r="O56" s="360"/>
      <c r="P56" s="360"/>
      <c r="Q56" s="360"/>
      <c r="R56" s="446"/>
    </row>
    <row r="57" spans="1:18" ht="21" customHeight="1" thickBot="1">
      <c r="A57" s="61" t="s">
        <v>37</v>
      </c>
      <c r="B57" s="62"/>
      <c r="C57" s="63"/>
      <c r="D57" s="64"/>
      <c r="E57" s="65"/>
      <c r="F57" s="64"/>
      <c r="G57" s="44"/>
      <c r="H57" s="44"/>
      <c r="I57" s="44"/>
      <c r="J57" s="44"/>
      <c r="K57" s="44"/>
      <c r="L57" s="44"/>
      <c r="M57" s="44"/>
      <c r="N57" s="44"/>
      <c r="O57" s="44"/>
      <c r="P57" s="44"/>
      <c r="Q57" s="44"/>
      <c r="R57" s="45"/>
    </row>
    <row r="58" spans="1:33" s="7" customFormat="1" ht="16.5" customHeight="1">
      <c r="A58" s="371" t="s">
        <v>15</v>
      </c>
      <c r="B58" s="372"/>
      <c r="C58" s="375" t="s">
        <v>35</v>
      </c>
      <c r="D58" s="376" t="s">
        <v>17</v>
      </c>
      <c r="E58" s="378" t="s">
        <v>33</v>
      </c>
      <c r="F58" s="353" t="s">
        <v>20</v>
      </c>
      <c r="G58" s="355" t="s">
        <v>21</v>
      </c>
      <c r="H58" s="356"/>
      <c r="I58" s="356"/>
      <c r="J58" s="356"/>
      <c r="K58" s="356"/>
      <c r="L58" s="356"/>
      <c r="M58" s="356"/>
      <c r="N58" s="356"/>
      <c r="O58" s="356"/>
      <c r="P58" s="356"/>
      <c r="Q58" s="356"/>
      <c r="R58" s="357"/>
      <c r="AF58" s="249"/>
      <c r="AG58" s="249"/>
    </row>
    <row r="59" spans="1:33" s="8" customFormat="1" ht="13.5" customHeight="1">
      <c r="A59" s="373"/>
      <c r="B59" s="374"/>
      <c r="C59" s="375"/>
      <c r="D59" s="377"/>
      <c r="E59" s="377"/>
      <c r="F59" s="354"/>
      <c r="G59" s="37" t="s">
        <v>22</v>
      </c>
      <c r="H59" s="37" t="s">
        <v>56</v>
      </c>
      <c r="I59" s="37" t="s">
        <v>23</v>
      </c>
      <c r="J59" s="37" t="s">
        <v>24</v>
      </c>
      <c r="K59" s="37" t="s">
        <v>25</v>
      </c>
      <c r="L59" s="37" t="s">
        <v>26</v>
      </c>
      <c r="M59" s="37" t="s">
        <v>27</v>
      </c>
      <c r="N59" s="37" t="s">
        <v>28</v>
      </c>
      <c r="O59" s="37" t="s">
        <v>52</v>
      </c>
      <c r="P59" s="37" t="s">
        <v>53</v>
      </c>
      <c r="Q59" s="37" t="s">
        <v>54</v>
      </c>
      <c r="R59" s="38" t="s">
        <v>55</v>
      </c>
      <c r="AF59" s="248"/>
      <c r="AG59" s="248"/>
    </row>
    <row r="60" spans="1:18" ht="12.75">
      <c r="A60" s="373"/>
      <c r="B60" s="374"/>
      <c r="C60" s="40"/>
      <c r="D60" s="33"/>
      <c r="E60" s="32"/>
      <c r="F60" s="33"/>
      <c r="G60" s="41"/>
      <c r="H60" s="41"/>
      <c r="I60" s="41"/>
      <c r="J60" s="41"/>
      <c r="K60" s="41"/>
      <c r="L60" s="41"/>
      <c r="M60" s="41"/>
      <c r="N60" s="41"/>
      <c r="O60" s="41"/>
      <c r="P60" s="41"/>
      <c r="Q60" s="41"/>
      <c r="R60" s="42"/>
    </row>
    <row r="61" spans="1:18" ht="12.75">
      <c r="A61" s="415"/>
      <c r="B61" s="416"/>
      <c r="C61" s="40"/>
      <c r="D61" s="33"/>
      <c r="E61" s="32"/>
      <c r="F61" s="33"/>
      <c r="G61" s="41"/>
      <c r="H61" s="41"/>
      <c r="I61" s="41"/>
      <c r="J61" s="41"/>
      <c r="K61" s="41"/>
      <c r="L61" s="41"/>
      <c r="M61" s="41"/>
      <c r="N61" s="41"/>
      <c r="O61" s="41"/>
      <c r="P61" s="41"/>
      <c r="Q61" s="41"/>
      <c r="R61" s="42"/>
    </row>
    <row r="62" spans="1:18" ht="12.75">
      <c r="A62" s="415"/>
      <c r="B62" s="416"/>
      <c r="C62" s="40"/>
      <c r="D62" s="33"/>
      <c r="E62" s="32"/>
      <c r="F62" s="33"/>
      <c r="G62" s="41"/>
      <c r="H62" s="41"/>
      <c r="I62" s="41"/>
      <c r="J62" s="41"/>
      <c r="K62" s="41"/>
      <c r="L62" s="41"/>
      <c r="M62" s="41"/>
      <c r="N62" s="41"/>
      <c r="O62" s="41"/>
      <c r="P62" s="41"/>
      <c r="Q62" s="41"/>
      <c r="R62" s="42"/>
    </row>
    <row r="63" spans="1:18" ht="12.75">
      <c r="A63" s="66"/>
      <c r="B63" s="67"/>
      <c r="C63" s="40"/>
      <c r="D63" s="33"/>
      <c r="E63" s="32"/>
      <c r="F63" s="33"/>
      <c r="G63" s="41"/>
      <c r="H63" s="41"/>
      <c r="I63" s="41"/>
      <c r="J63" s="41"/>
      <c r="K63" s="41"/>
      <c r="L63" s="41"/>
      <c r="M63" s="41"/>
      <c r="N63" s="41"/>
      <c r="O63" s="41"/>
      <c r="P63" s="41"/>
      <c r="Q63" s="41"/>
      <c r="R63" s="42"/>
    </row>
    <row r="64" spans="1:18" ht="13.5" thickBot="1">
      <c r="A64" s="379" t="s">
        <v>29</v>
      </c>
      <c r="B64" s="380"/>
      <c r="C64" s="380"/>
      <c r="D64" s="380"/>
      <c r="E64" s="381"/>
      <c r="F64" s="60">
        <f>SUM(F60:F63)</f>
        <v>0</v>
      </c>
      <c r="G64" s="384"/>
      <c r="H64" s="385"/>
      <c r="I64" s="385"/>
      <c r="J64" s="385"/>
      <c r="K64" s="385"/>
      <c r="L64" s="385"/>
      <c r="M64" s="385"/>
      <c r="N64" s="385"/>
      <c r="O64" s="385"/>
      <c r="P64" s="385"/>
      <c r="Q64" s="385"/>
      <c r="R64" s="386"/>
    </row>
    <row r="65" spans="1:18" ht="21.75" customHeight="1" thickBot="1">
      <c r="A65" s="61" t="s">
        <v>38</v>
      </c>
      <c r="B65" s="62"/>
      <c r="C65" s="63"/>
      <c r="D65" s="64"/>
      <c r="E65" s="65"/>
      <c r="F65" s="64"/>
      <c r="G65" s="44"/>
      <c r="H65" s="44"/>
      <c r="I65" s="44"/>
      <c r="J65" s="44"/>
      <c r="K65" s="44"/>
      <c r="L65" s="44"/>
      <c r="M65" s="44"/>
      <c r="N65" s="44"/>
      <c r="O65" s="44"/>
      <c r="P65" s="44"/>
      <c r="Q65" s="44"/>
      <c r="R65" s="45"/>
    </row>
    <row r="66" spans="1:33" s="7" customFormat="1" ht="12.75" customHeight="1">
      <c r="A66" s="370" t="s">
        <v>15</v>
      </c>
      <c r="B66" s="375" t="s">
        <v>39</v>
      </c>
      <c r="C66" s="453" t="s">
        <v>40</v>
      </c>
      <c r="D66" s="445" t="s">
        <v>41</v>
      </c>
      <c r="E66" s="375" t="s">
        <v>42</v>
      </c>
      <c r="F66" s="353" t="s">
        <v>20</v>
      </c>
      <c r="G66" s="355" t="s">
        <v>21</v>
      </c>
      <c r="H66" s="356"/>
      <c r="I66" s="356"/>
      <c r="J66" s="356"/>
      <c r="K66" s="356"/>
      <c r="L66" s="356"/>
      <c r="M66" s="356"/>
      <c r="N66" s="356"/>
      <c r="O66" s="356"/>
      <c r="P66" s="356"/>
      <c r="Q66" s="356"/>
      <c r="R66" s="357"/>
      <c r="AF66" s="249"/>
      <c r="AG66" s="249"/>
    </row>
    <row r="67" spans="1:33" s="8" customFormat="1" ht="13.5" customHeight="1">
      <c r="A67" s="370"/>
      <c r="B67" s="375"/>
      <c r="C67" s="454"/>
      <c r="D67" s="445"/>
      <c r="E67" s="375"/>
      <c r="F67" s="354"/>
      <c r="G67" s="37" t="s">
        <v>22</v>
      </c>
      <c r="H67" s="37" t="s">
        <v>56</v>
      </c>
      <c r="I67" s="37" t="s">
        <v>23</v>
      </c>
      <c r="J67" s="37" t="s">
        <v>24</v>
      </c>
      <c r="K67" s="37" t="s">
        <v>25</v>
      </c>
      <c r="L67" s="37" t="s">
        <v>26</v>
      </c>
      <c r="M67" s="37" t="s">
        <v>27</v>
      </c>
      <c r="N67" s="37" t="s">
        <v>28</v>
      </c>
      <c r="O67" s="37" t="s">
        <v>52</v>
      </c>
      <c r="P67" s="37" t="s">
        <v>53</v>
      </c>
      <c r="Q67" s="37" t="s">
        <v>54</v>
      </c>
      <c r="R67" s="38" t="s">
        <v>55</v>
      </c>
      <c r="AF67" s="248"/>
      <c r="AG67" s="248"/>
    </row>
    <row r="68" spans="1:18" ht="12.75">
      <c r="A68" s="39"/>
      <c r="B68" s="32"/>
      <c r="C68" s="40"/>
      <c r="D68" s="33"/>
      <c r="E68" s="32"/>
      <c r="F68" s="33"/>
      <c r="G68" s="41"/>
      <c r="H68" s="41"/>
      <c r="I68" s="41"/>
      <c r="J68" s="41"/>
      <c r="K68" s="41"/>
      <c r="L68" s="41"/>
      <c r="M68" s="41"/>
      <c r="N68" s="41"/>
      <c r="O68" s="41"/>
      <c r="P68" s="41"/>
      <c r="Q68" s="41"/>
      <c r="R68" s="42"/>
    </row>
    <row r="69" spans="1:18" ht="12.75">
      <c r="A69" s="39"/>
      <c r="B69" s="32"/>
      <c r="C69" s="40"/>
      <c r="D69" s="33"/>
      <c r="E69" s="32"/>
      <c r="F69" s="33"/>
      <c r="G69" s="41"/>
      <c r="H69" s="41"/>
      <c r="I69" s="41"/>
      <c r="J69" s="41"/>
      <c r="K69" s="41"/>
      <c r="L69" s="41"/>
      <c r="M69" s="41"/>
      <c r="N69" s="41"/>
      <c r="O69" s="41"/>
      <c r="P69" s="41"/>
      <c r="Q69" s="41"/>
      <c r="R69" s="42"/>
    </row>
    <row r="70" spans="1:18" ht="12.75">
      <c r="A70" s="39"/>
      <c r="B70" s="32"/>
      <c r="C70" s="40"/>
      <c r="D70" s="33"/>
      <c r="E70" s="32"/>
      <c r="F70" s="33"/>
      <c r="G70" s="41"/>
      <c r="H70" s="41"/>
      <c r="I70" s="41"/>
      <c r="J70" s="41"/>
      <c r="K70" s="41"/>
      <c r="L70" s="41"/>
      <c r="M70" s="41"/>
      <c r="N70" s="41"/>
      <c r="O70" s="41"/>
      <c r="P70" s="41"/>
      <c r="Q70" s="41"/>
      <c r="R70" s="42"/>
    </row>
    <row r="71" spans="1:18" ht="12.75">
      <c r="A71" s="39"/>
      <c r="B71" s="32"/>
      <c r="C71" s="40"/>
      <c r="D71" s="33"/>
      <c r="E71" s="32"/>
      <c r="F71" s="33"/>
      <c r="G71" s="41"/>
      <c r="H71" s="41"/>
      <c r="I71" s="41"/>
      <c r="J71" s="41"/>
      <c r="K71" s="41"/>
      <c r="L71" s="41"/>
      <c r="M71" s="41"/>
      <c r="N71" s="41"/>
      <c r="O71" s="41"/>
      <c r="P71" s="41"/>
      <c r="Q71" s="41"/>
      <c r="R71" s="42"/>
    </row>
    <row r="72" spans="1:18" ht="13.5" thickBot="1">
      <c r="A72" s="379" t="s">
        <v>29</v>
      </c>
      <c r="B72" s="380"/>
      <c r="C72" s="380"/>
      <c r="D72" s="380"/>
      <c r="E72" s="381"/>
      <c r="F72" s="68">
        <f>SUM(F68:F71)</f>
        <v>0</v>
      </c>
      <c r="G72" s="384"/>
      <c r="H72" s="385"/>
      <c r="I72" s="385"/>
      <c r="J72" s="385"/>
      <c r="K72" s="385"/>
      <c r="L72" s="385"/>
      <c r="M72" s="385"/>
      <c r="N72" s="385"/>
      <c r="O72" s="385"/>
      <c r="P72" s="385"/>
      <c r="Q72" s="385"/>
      <c r="R72" s="386"/>
    </row>
    <row r="73" spans="1:18" ht="22.5" customHeight="1" thickBot="1">
      <c r="A73" s="61" t="s">
        <v>43</v>
      </c>
      <c r="B73" s="62"/>
      <c r="C73" s="63"/>
      <c r="D73" s="64"/>
      <c r="E73" s="65"/>
      <c r="F73" s="64"/>
      <c r="G73" s="44"/>
      <c r="H73" s="44"/>
      <c r="I73" s="44"/>
      <c r="J73" s="44"/>
      <c r="K73" s="44"/>
      <c r="L73" s="44"/>
      <c r="M73" s="44"/>
      <c r="N73" s="44"/>
      <c r="O73" s="44"/>
      <c r="P73" s="44"/>
      <c r="Q73" s="44"/>
      <c r="R73" s="45"/>
    </row>
    <row r="74" spans="1:33" s="7" customFormat="1" ht="12.75" customHeight="1">
      <c r="A74" s="371" t="s">
        <v>15</v>
      </c>
      <c r="B74" s="390"/>
      <c r="C74" s="390"/>
      <c r="D74" s="372"/>
      <c r="E74" s="375" t="s">
        <v>39</v>
      </c>
      <c r="F74" s="369" t="s">
        <v>36</v>
      </c>
      <c r="G74" s="355" t="s">
        <v>21</v>
      </c>
      <c r="H74" s="356"/>
      <c r="I74" s="356"/>
      <c r="J74" s="356"/>
      <c r="K74" s="356"/>
      <c r="L74" s="356"/>
      <c r="M74" s="356"/>
      <c r="N74" s="356"/>
      <c r="O74" s="356"/>
      <c r="P74" s="356"/>
      <c r="Q74" s="356"/>
      <c r="R74" s="357"/>
      <c r="AF74" s="249"/>
      <c r="AG74" s="249"/>
    </row>
    <row r="75" spans="1:33" s="8" customFormat="1" ht="13.5" customHeight="1">
      <c r="A75" s="373"/>
      <c r="B75" s="391"/>
      <c r="C75" s="391"/>
      <c r="D75" s="374"/>
      <c r="E75" s="375"/>
      <c r="F75" s="369"/>
      <c r="G75" s="37" t="s">
        <v>22</v>
      </c>
      <c r="H75" s="37" t="s">
        <v>56</v>
      </c>
      <c r="I75" s="37" t="s">
        <v>23</v>
      </c>
      <c r="J75" s="37" t="s">
        <v>24</v>
      </c>
      <c r="K75" s="37" t="s">
        <v>25</v>
      </c>
      <c r="L75" s="37" t="s">
        <v>26</v>
      </c>
      <c r="M75" s="37" t="s">
        <v>27</v>
      </c>
      <c r="N75" s="37" t="s">
        <v>28</v>
      </c>
      <c r="O75" s="37" t="s">
        <v>52</v>
      </c>
      <c r="P75" s="37" t="s">
        <v>53</v>
      </c>
      <c r="Q75" s="37" t="s">
        <v>54</v>
      </c>
      <c r="R75" s="38" t="s">
        <v>55</v>
      </c>
      <c r="AF75" s="248"/>
      <c r="AG75" s="248"/>
    </row>
    <row r="76" spans="1:18" ht="12.75">
      <c r="A76" s="387"/>
      <c r="B76" s="388"/>
      <c r="C76" s="388"/>
      <c r="D76" s="389"/>
      <c r="E76" s="32"/>
      <c r="F76" s="33"/>
      <c r="G76" s="41"/>
      <c r="H76" s="41"/>
      <c r="I76" s="41"/>
      <c r="J76" s="41"/>
      <c r="K76" s="41"/>
      <c r="L76" s="41"/>
      <c r="M76" s="41"/>
      <c r="N76" s="41"/>
      <c r="O76" s="41"/>
      <c r="P76" s="41"/>
      <c r="Q76" s="41"/>
      <c r="R76" s="42"/>
    </row>
    <row r="77" spans="1:18" ht="12.75">
      <c r="A77" s="387"/>
      <c r="B77" s="388"/>
      <c r="C77" s="388"/>
      <c r="D77" s="389"/>
      <c r="E77" s="32"/>
      <c r="F77" s="33"/>
      <c r="G77" s="41"/>
      <c r="H77" s="41"/>
      <c r="I77" s="41"/>
      <c r="J77" s="41"/>
      <c r="K77" s="41"/>
      <c r="L77" s="41"/>
      <c r="M77" s="41"/>
      <c r="N77" s="41"/>
      <c r="O77" s="41"/>
      <c r="P77" s="41"/>
      <c r="Q77" s="41"/>
      <c r="R77" s="42"/>
    </row>
    <row r="78" spans="1:18" ht="12.75">
      <c r="A78" s="387"/>
      <c r="B78" s="388"/>
      <c r="C78" s="388"/>
      <c r="D78" s="389"/>
      <c r="E78" s="32"/>
      <c r="F78" s="33"/>
      <c r="G78" s="41"/>
      <c r="H78" s="41"/>
      <c r="I78" s="41"/>
      <c r="J78" s="41"/>
      <c r="K78" s="41"/>
      <c r="L78" s="41"/>
      <c r="M78" s="41"/>
      <c r="N78" s="41"/>
      <c r="O78" s="41"/>
      <c r="P78" s="41"/>
      <c r="Q78" s="41"/>
      <c r="R78" s="42"/>
    </row>
    <row r="79" spans="1:18" ht="12.75">
      <c r="A79" s="387"/>
      <c r="B79" s="388"/>
      <c r="C79" s="388"/>
      <c r="D79" s="389"/>
      <c r="E79" s="32"/>
      <c r="F79" s="33"/>
      <c r="G79" s="41"/>
      <c r="H79" s="41"/>
      <c r="I79" s="41"/>
      <c r="J79" s="41"/>
      <c r="K79" s="41"/>
      <c r="L79" s="41"/>
      <c r="M79" s="41"/>
      <c r="N79" s="41"/>
      <c r="O79" s="41"/>
      <c r="P79" s="41"/>
      <c r="Q79" s="41"/>
      <c r="R79" s="42"/>
    </row>
    <row r="80" spans="1:18" ht="13.5" thickBot="1">
      <c r="A80" s="379" t="s">
        <v>29</v>
      </c>
      <c r="B80" s="380"/>
      <c r="C80" s="380"/>
      <c r="D80" s="380"/>
      <c r="E80" s="381"/>
      <c r="F80" s="68">
        <f>SUM(F76:F79)</f>
        <v>0</v>
      </c>
      <c r="G80" s="384"/>
      <c r="H80" s="385"/>
      <c r="I80" s="385"/>
      <c r="J80" s="385"/>
      <c r="K80" s="385"/>
      <c r="L80" s="385"/>
      <c r="M80" s="385"/>
      <c r="N80" s="385"/>
      <c r="O80" s="385"/>
      <c r="P80" s="385"/>
      <c r="Q80" s="385"/>
      <c r="R80" s="386"/>
    </row>
    <row r="81" spans="1:33" s="5" customFormat="1" ht="19.5" customHeight="1" thickBot="1">
      <c r="A81" s="61" t="s">
        <v>44</v>
      </c>
      <c r="B81" s="62"/>
      <c r="C81" s="63"/>
      <c r="D81" s="64"/>
      <c r="E81" s="65"/>
      <c r="F81" s="64"/>
      <c r="G81" s="44"/>
      <c r="H81" s="44"/>
      <c r="I81" s="44"/>
      <c r="J81" s="44"/>
      <c r="K81" s="44"/>
      <c r="L81" s="44"/>
      <c r="M81" s="44"/>
      <c r="N81" s="44"/>
      <c r="O81" s="44"/>
      <c r="P81" s="44"/>
      <c r="Q81" s="44"/>
      <c r="R81" s="45"/>
      <c r="AF81" s="250"/>
      <c r="AG81" s="250"/>
    </row>
    <row r="82" spans="1:33" s="7" customFormat="1" ht="12.75" customHeight="1">
      <c r="A82" s="371" t="s">
        <v>15</v>
      </c>
      <c r="B82" s="372"/>
      <c r="C82" s="375" t="s">
        <v>35</v>
      </c>
      <c r="D82" s="376" t="s">
        <v>17</v>
      </c>
      <c r="E82" s="378" t="s">
        <v>33</v>
      </c>
      <c r="F82" s="353" t="s">
        <v>20</v>
      </c>
      <c r="G82" s="355" t="s">
        <v>21</v>
      </c>
      <c r="H82" s="356"/>
      <c r="I82" s="356"/>
      <c r="J82" s="356"/>
      <c r="K82" s="356"/>
      <c r="L82" s="356"/>
      <c r="M82" s="356"/>
      <c r="N82" s="356"/>
      <c r="O82" s="356"/>
      <c r="P82" s="356"/>
      <c r="Q82" s="356"/>
      <c r="R82" s="357"/>
      <c r="AF82" s="249"/>
      <c r="AG82" s="249"/>
    </row>
    <row r="83" spans="1:33" s="8" customFormat="1" ht="13.5" customHeight="1">
      <c r="A83" s="373"/>
      <c r="B83" s="374"/>
      <c r="C83" s="375"/>
      <c r="D83" s="377"/>
      <c r="E83" s="377"/>
      <c r="F83" s="354"/>
      <c r="G83" s="37" t="s">
        <v>22</v>
      </c>
      <c r="H83" s="37" t="s">
        <v>56</v>
      </c>
      <c r="I83" s="37" t="s">
        <v>23</v>
      </c>
      <c r="J83" s="37" t="s">
        <v>24</v>
      </c>
      <c r="K83" s="37" t="s">
        <v>25</v>
      </c>
      <c r="L83" s="37" t="s">
        <v>26</v>
      </c>
      <c r="M83" s="37" t="s">
        <v>27</v>
      </c>
      <c r="N83" s="37" t="s">
        <v>28</v>
      </c>
      <c r="O83" s="37" t="s">
        <v>52</v>
      </c>
      <c r="P83" s="37" t="s">
        <v>53</v>
      </c>
      <c r="Q83" s="37" t="s">
        <v>54</v>
      </c>
      <c r="R83" s="38" t="s">
        <v>55</v>
      </c>
      <c r="AF83" s="248"/>
      <c r="AG83" s="248"/>
    </row>
    <row r="84" spans="1:18" ht="12.75">
      <c r="A84" s="351" t="s">
        <v>147</v>
      </c>
      <c r="B84" s="352"/>
      <c r="C84" s="133" t="s">
        <v>148</v>
      </c>
      <c r="D84" s="133">
        <v>1</v>
      </c>
      <c r="E84" s="247">
        <v>12000000</v>
      </c>
      <c r="F84" s="33">
        <f>+D84*E84</f>
        <v>12000000</v>
      </c>
      <c r="G84" s="41"/>
      <c r="H84" s="41"/>
      <c r="I84" s="41"/>
      <c r="J84" s="41"/>
      <c r="K84" s="41"/>
      <c r="L84" s="41"/>
      <c r="M84" s="41"/>
      <c r="N84" s="41"/>
      <c r="O84" s="41"/>
      <c r="P84" s="134"/>
      <c r="Q84" s="134"/>
      <c r="R84" s="42"/>
    </row>
    <row r="85" spans="1:18" ht="12.75">
      <c r="A85" s="351" t="s">
        <v>149</v>
      </c>
      <c r="B85" s="352"/>
      <c r="C85" s="40" t="s">
        <v>150</v>
      </c>
      <c r="D85" s="133">
        <v>1</v>
      </c>
      <c r="E85" s="247">
        <v>37000000</v>
      </c>
      <c r="F85" s="33">
        <f>+D85*E85</f>
        <v>37000000</v>
      </c>
      <c r="G85" s="41"/>
      <c r="H85" s="41"/>
      <c r="I85" s="41"/>
      <c r="J85" s="41"/>
      <c r="K85" s="41"/>
      <c r="L85" s="41"/>
      <c r="M85" s="41"/>
      <c r="N85" s="41"/>
      <c r="O85" s="41"/>
      <c r="P85" s="41"/>
      <c r="Q85" s="41"/>
      <c r="R85" s="42"/>
    </row>
    <row r="86" spans="1:18" s="240" customFormat="1" ht="12.75">
      <c r="A86" s="406" t="str">
        <f>+'[3]POA H.A.'!J20</f>
        <v>Limpieza y desinfección documental Archivo Central</v>
      </c>
      <c r="B86" s="393"/>
      <c r="C86" s="246" t="s">
        <v>156</v>
      </c>
      <c r="D86" s="228">
        <v>1000</v>
      </c>
      <c r="E86" s="245">
        <v>6035</v>
      </c>
      <c r="F86" s="222">
        <v>6975000</v>
      </c>
      <c r="G86" s="244"/>
      <c r="H86" s="244"/>
      <c r="I86" s="244"/>
      <c r="J86" s="244"/>
      <c r="K86" s="244"/>
      <c r="L86" s="244"/>
      <c r="M86" s="244"/>
      <c r="N86" s="244"/>
      <c r="O86" s="244"/>
      <c r="P86" s="244"/>
      <c r="Q86" s="244"/>
      <c r="R86" s="243"/>
    </row>
    <row r="87" spans="1:30" ht="12.75">
      <c r="A87" s="351" t="s">
        <v>194</v>
      </c>
      <c r="B87" s="352"/>
      <c r="C87" s="207" t="s">
        <v>195</v>
      </c>
      <c r="D87" s="208">
        <v>100</v>
      </c>
      <c r="E87" s="223">
        <f>F87/D87</f>
        <v>1564798.89</v>
      </c>
      <c r="F87" s="206">
        <v>156479889</v>
      </c>
      <c r="G87" s="41"/>
      <c r="H87" s="41"/>
      <c r="I87" s="41"/>
      <c r="J87" s="41"/>
      <c r="K87" s="41"/>
      <c r="L87" s="41"/>
      <c r="M87" s="41"/>
      <c r="N87" s="41"/>
      <c r="O87" s="41"/>
      <c r="P87" s="41"/>
      <c r="Q87" s="41"/>
      <c r="R87" s="42"/>
      <c r="AD87" s="242"/>
    </row>
    <row r="88" spans="1:30" ht="71.25" customHeight="1">
      <c r="A88" s="382" t="s">
        <v>241</v>
      </c>
      <c r="B88" s="383"/>
      <c r="C88" s="207" t="s">
        <v>242</v>
      </c>
      <c r="D88" s="208">
        <v>1</v>
      </c>
      <c r="E88" s="223">
        <f>4577037</f>
        <v>4577037</v>
      </c>
      <c r="F88" s="206">
        <v>7228800</v>
      </c>
      <c r="G88" s="41"/>
      <c r="H88" s="41"/>
      <c r="I88" s="41"/>
      <c r="J88" s="41"/>
      <c r="K88" s="41"/>
      <c r="L88" s="134"/>
      <c r="M88" s="41"/>
      <c r="N88" s="41"/>
      <c r="O88" s="41"/>
      <c r="P88" s="41"/>
      <c r="Q88" s="41"/>
      <c r="R88" s="41"/>
      <c r="AD88" s="242"/>
    </row>
    <row r="89" spans="1:30" ht="13.5" customHeight="1">
      <c r="A89" s="238" t="s">
        <v>244</v>
      </c>
      <c r="B89" s="239"/>
      <c r="C89" s="207"/>
      <c r="D89" s="208">
        <v>1</v>
      </c>
      <c r="E89" s="223">
        <v>4236915</v>
      </c>
      <c r="F89" s="507">
        <f>+E89-F38</f>
        <v>2128515</v>
      </c>
      <c r="G89" s="210"/>
      <c r="H89" s="211"/>
      <c r="I89" s="211"/>
      <c r="J89" s="211"/>
      <c r="K89" s="211"/>
      <c r="L89" s="211"/>
      <c r="M89" s="211"/>
      <c r="N89" s="211"/>
      <c r="O89" s="211"/>
      <c r="P89" s="211"/>
      <c r="Q89" s="211"/>
      <c r="R89" s="211"/>
      <c r="AD89" s="242"/>
    </row>
    <row r="90" spans="1:30" ht="12.75">
      <c r="A90" s="392" t="s">
        <v>226</v>
      </c>
      <c r="B90" s="393"/>
      <c r="C90" s="224"/>
      <c r="D90" s="219"/>
      <c r="E90" s="225"/>
      <c r="F90" s="220"/>
      <c r="G90" s="210"/>
      <c r="H90" s="211"/>
      <c r="I90" s="211"/>
      <c r="J90" s="211"/>
      <c r="K90" s="211"/>
      <c r="L90" s="211"/>
      <c r="M90" s="211"/>
      <c r="N90" s="211"/>
      <c r="O90" s="211"/>
      <c r="P90" s="211"/>
      <c r="Q90" s="211"/>
      <c r="R90" s="212"/>
      <c r="AD90" s="242"/>
    </row>
    <row r="91" spans="1:31" ht="13.5" thickBot="1">
      <c r="A91" s="379" t="s">
        <v>29</v>
      </c>
      <c r="B91" s="380"/>
      <c r="C91" s="380"/>
      <c r="D91" s="380"/>
      <c r="E91" s="381"/>
      <c r="F91" s="135">
        <f>SUM(F84:F90)</f>
        <v>221812204</v>
      </c>
      <c r="G91" s="384"/>
      <c r="H91" s="385"/>
      <c r="I91" s="385"/>
      <c r="J91" s="385"/>
      <c r="K91" s="385"/>
      <c r="L91" s="385"/>
      <c r="M91" s="385"/>
      <c r="N91" s="385"/>
      <c r="O91" s="385"/>
      <c r="P91" s="385"/>
      <c r="Q91" s="385"/>
      <c r="R91" s="386"/>
      <c r="AE91" s="216"/>
    </row>
    <row r="92" spans="1:18" ht="18" customHeight="1" thickBot="1">
      <c r="A92" s="61" t="s">
        <v>82</v>
      </c>
      <c r="B92" s="62"/>
      <c r="C92" s="63"/>
      <c r="D92" s="64"/>
      <c r="E92" s="65"/>
      <c r="F92" s="64"/>
      <c r="G92" s="44"/>
      <c r="H92" s="44"/>
      <c r="I92" s="44"/>
      <c r="J92" s="44"/>
      <c r="K92" s="44"/>
      <c r="L92" s="44"/>
      <c r="M92" s="44"/>
      <c r="N92" s="44"/>
      <c r="O92" s="44"/>
      <c r="P92" s="44"/>
      <c r="Q92" s="44"/>
      <c r="R92" s="45"/>
    </row>
    <row r="93" spans="1:18" ht="12.75">
      <c r="A93" s="371" t="s">
        <v>15</v>
      </c>
      <c r="B93" s="372"/>
      <c r="C93" s="375" t="s">
        <v>35</v>
      </c>
      <c r="D93" s="376" t="s">
        <v>17</v>
      </c>
      <c r="E93" s="378" t="s">
        <v>33</v>
      </c>
      <c r="F93" s="353" t="s">
        <v>20</v>
      </c>
      <c r="G93" s="355" t="s">
        <v>21</v>
      </c>
      <c r="H93" s="356"/>
      <c r="I93" s="356"/>
      <c r="J93" s="356"/>
      <c r="K93" s="356"/>
      <c r="L93" s="356"/>
      <c r="M93" s="356"/>
      <c r="N93" s="356"/>
      <c r="O93" s="356"/>
      <c r="P93" s="356"/>
      <c r="Q93" s="356"/>
      <c r="R93" s="357"/>
    </row>
    <row r="94" spans="1:18" ht="16.5">
      <c r="A94" s="373"/>
      <c r="B94" s="374"/>
      <c r="C94" s="375"/>
      <c r="D94" s="377"/>
      <c r="E94" s="377"/>
      <c r="F94" s="354"/>
      <c r="G94" s="37" t="s">
        <v>22</v>
      </c>
      <c r="H94" s="37" t="s">
        <v>56</v>
      </c>
      <c r="I94" s="37" t="s">
        <v>23</v>
      </c>
      <c r="J94" s="37" t="s">
        <v>24</v>
      </c>
      <c r="K94" s="37" t="s">
        <v>25</v>
      </c>
      <c r="L94" s="37" t="s">
        <v>26</v>
      </c>
      <c r="M94" s="37" t="s">
        <v>27</v>
      </c>
      <c r="N94" s="37" t="s">
        <v>28</v>
      </c>
      <c r="O94" s="37" t="s">
        <v>52</v>
      </c>
      <c r="P94" s="37" t="s">
        <v>53</v>
      </c>
      <c r="Q94" s="37" t="s">
        <v>54</v>
      </c>
      <c r="R94" s="37" t="s">
        <v>55</v>
      </c>
    </row>
    <row r="95" spans="1:18" ht="12.75">
      <c r="A95" s="351" t="s">
        <v>92</v>
      </c>
      <c r="B95" s="352"/>
      <c r="C95" s="40"/>
      <c r="D95" s="33"/>
      <c r="E95" s="32"/>
      <c r="F95" s="33">
        <v>4000000</v>
      </c>
      <c r="G95" s="41"/>
      <c r="H95" s="41"/>
      <c r="I95" s="41"/>
      <c r="J95" s="41"/>
      <c r="K95" s="41"/>
      <c r="L95" s="41"/>
      <c r="M95" s="41"/>
      <c r="N95" s="41"/>
      <c r="O95" s="41"/>
      <c r="P95" s="41"/>
      <c r="Q95" s="41"/>
      <c r="R95" s="41"/>
    </row>
    <row r="96" spans="1:18" ht="12.75">
      <c r="A96" s="362" t="s">
        <v>84</v>
      </c>
      <c r="B96" s="352"/>
      <c r="C96" s="40"/>
      <c r="D96" s="33"/>
      <c r="E96" s="32"/>
      <c r="F96" s="33">
        <v>500000</v>
      </c>
      <c r="G96" s="41"/>
      <c r="H96" s="41"/>
      <c r="I96" s="41"/>
      <c r="J96" s="41"/>
      <c r="K96" s="41"/>
      <c r="L96" s="41"/>
      <c r="M96" s="41"/>
      <c r="N96" s="41"/>
      <c r="O96" s="41"/>
      <c r="P96" s="41"/>
      <c r="Q96" s="41"/>
      <c r="R96" s="41"/>
    </row>
    <row r="97" spans="1:18" ht="12.75">
      <c r="A97" s="351" t="s">
        <v>165</v>
      </c>
      <c r="B97" s="352"/>
      <c r="C97" s="40"/>
      <c r="D97" s="33"/>
      <c r="E97" s="32"/>
      <c r="F97" s="33">
        <v>500000</v>
      </c>
      <c r="G97" s="41"/>
      <c r="H97" s="41"/>
      <c r="I97" s="41"/>
      <c r="J97" s="41"/>
      <c r="K97" s="41"/>
      <c r="L97" s="41"/>
      <c r="M97" s="41"/>
      <c r="N97" s="41"/>
      <c r="O97" s="41"/>
      <c r="P97" s="41"/>
      <c r="Q97" s="41"/>
      <c r="R97" s="41"/>
    </row>
    <row r="98" spans="1:18" ht="12.75">
      <c r="A98" s="351" t="s">
        <v>93</v>
      </c>
      <c r="B98" s="352"/>
      <c r="C98" s="40"/>
      <c r="D98" s="33"/>
      <c r="E98" s="32"/>
      <c r="F98" s="33">
        <v>500000</v>
      </c>
      <c r="G98" s="41"/>
      <c r="H98" s="41"/>
      <c r="I98" s="41"/>
      <c r="J98" s="41"/>
      <c r="K98" s="41"/>
      <c r="L98" s="41"/>
      <c r="M98" s="41"/>
      <c r="N98" s="41"/>
      <c r="O98" s="41"/>
      <c r="P98" s="41"/>
      <c r="Q98" s="41"/>
      <c r="R98" s="41"/>
    </row>
    <row r="99" spans="1:18" ht="12.75">
      <c r="A99" s="363" t="s">
        <v>29</v>
      </c>
      <c r="B99" s="364"/>
      <c r="C99" s="364"/>
      <c r="D99" s="364"/>
      <c r="E99" s="365"/>
      <c r="F99" s="60">
        <f>SUM(F95:F98)</f>
        <v>5500000</v>
      </c>
      <c r="G99" s="366"/>
      <c r="H99" s="367"/>
      <c r="I99" s="367"/>
      <c r="J99" s="367"/>
      <c r="K99" s="367"/>
      <c r="L99" s="367"/>
      <c r="M99" s="367"/>
      <c r="N99" s="367"/>
      <c r="O99" s="367"/>
      <c r="P99" s="367"/>
      <c r="Q99" s="367"/>
      <c r="R99" s="368"/>
    </row>
    <row r="100" spans="1:18" ht="12.75">
      <c r="A100" s="358" t="s">
        <v>83</v>
      </c>
      <c r="B100" s="358"/>
      <c r="C100" s="358"/>
      <c r="D100" s="358"/>
      <c r="E100" s="358"/>
      <c r="F100" s="136">
        <f>F39+F47+F56+F64+F72+F80+F91</f>
        <v>434999999.404504</v>
      </c>
      <c r="G100" s="359"/>
      <c r="H100" s="360"/>
      <c r="I100" s="360"/>
      <c r="J100" s="360"/>
      <c r="K100" s="360"/>
      <c r="L100" s="360"/>
      <c r="M100" s="360"/>
      <c r="N100" s="360"/>
      <c r="O100" s="360"/>
      <c r="P100" s="360"/>
      <c r="Q100" s="360"/>
      <c r="R100" s="361"/>
    </row>
    <row r="101" spans="1:18" ht="12.75">
      <c r="A101" s="69"/>
      <c r="B101" s="69"/>
      <c r="C101" s="70"/>
      <c r="D101" s="71"/>
      <c r="E101" s="72"/>
      <c r="F101" s="71"/>
      <c r="G101" s="73"/>
      <c r="H101" s="73"/>
      <c r="I101" s="73"/>
      <c r="J101" s="73"/>
      <c r="K101" s="73"/>
      <c r="L101" s="73"/>
      <c r="M101" s="73"/>
      <c r="N101" s="73"/>
      <c r="O101" s="73"/>
      <c r="P101" s="73"/>
      <c r="Q101" s="73"/>
      <c r="R101" s="73"/>
    </row>
    <row r="102" ht="12.75">
      <c r="F102" s="226"/>
    </row>
    <row r="104" spans="9:12" ht="12.75">
      <c r="I104" s="241"/>
      <c r="L104" s="215"/>
    </row>
    <row r="105" ht="12.75">
      <c r="I105" s="241"/>
    </row>
    <row r="106" spans="9:10" ht="12.75">
      <c r="I106" s="241"/>
      <c r="J106" s="215"/>
    </row>
    <row r="107" ht="12.75">
      <c r="I107" s="241"/>
    </row>
    <row r="108" spans="9:10" ht="12.75">
      <c r="I108" s="241"/>
      <c r="J108" s="215"/>
    </row>
    <row r="109" ht="12.75">
      <c r="I109" s="214"/>
    </row>
  </sheetData>
  <sheetProtection/>
  <mergeCells count="116">
    <mergeCell ref="A100:E100"/>
    <mergeCell ref="G100:R100"/>
    <mergeCell ref="A95:B95"/>
    <mergeCell ref="A96:B96"/>
    <mergeCell ref="A97:B97"/>
    <mergeCell ref="A98:B98"/>
    <mergeCell ref="A99:E99"/>
    <mergeCell ref="G99:R99"/>
    <mergeCell ref="A91:E91"/>
    <mergeCell ref="G91:R91"/>
    <mergeCell ref="A93:B94"/>
    <mergeCell ref="C93:C94"/>
    <mergeCell ref="D93:D94"/>
    <mergeCell ref="E93:E94"/>
    <mergeCell ref="F93:F94"/>
    <mergeCell ref="G93:R93"/>
    <mergeCell ref="A84:B84"/>
    <mergeCell ref="A85:B85"/>
    <mergeCell ref="A86:B86"/>
    <mergeCell ref="A87:B87"/>
    <mergeCell ref="A88:B88"/>
    <mergeCell ref="A90:B90"/>
    <mergeCell ref="A82:B83"/>
    <mergeCell ref="C82:C83"/>
    <mergeCell ref="D82:D83"/>
    <mergeCell ref="E82:E83"/>
    <mergeCell ref="F82:F83"/>
    <mergeCell ref="G82:R82"/>
    <mergeCell ref="A76:D76"/>
    <mergeCell ref="A77:D77"/>
    <mergeCell ref="A78:D78"/>
    <mergeCell ref="A79:D79"/>
    <mergeCell ref="A80:E80"/>
    <mergeCell ref="G80:R80"/>
    <mergeCell ref="F66:F67"/>
    <mergeCell ref="G66:R66"/>
    <mergeCell ref="A72:E72"/>
    <mergeCell ref="G72:R72"/>
    <mergeCell ref="A74:D75"/>
    <mergeCell ref="E74:E75"/>
    <mergeCell ref="F74:F75"/>
    <mergeCell ref="G74:R74"/>
    <mergeCell ref="A60:B60"/>
    <mergeCell ref="A61:B61"/>
    <mergeCell ref="A62:B62"/>
    <mergeCell ref="A64:E64"/>
    <mergeCell ref="G64:R64"/>
    <mergeCell ref="A66:A67"/>
    <mergeCell ref="B66:B67"/>
    <mergeCell ref="C66:C67"/>
    <mergeCell ref="D66:D67"/>
    <mergeCell ref="E66:E67"/>
    <mergeCell ref="A58:B59"/>
    <mergeCell ref="C58:C59"/>
    <mergeCell ref="D58:D59"/>
    <mergeCell ref="E58:E59"/>
    <mergeCell ref="F58:F59"/>
    <mergeCell ref="G58:R58"/>
    <mergeCell ref="A52:B52"/>
    <mergeCell ref="A53:B53"/>
    <mergeCell ref="A54:B54"/>
    <mergeCell ref="A55:B55"/>
    <mergeCell ref="A56:E56"/>
    <mergeCell ref="G56:R56"/>
    <mergeCell ref="A50:B51"/>
    <mergeCell ref="C50:C51"/>
    <mergeCell ref="D50:D51"/>
    <mergeCell ref="E50:E51"/>
    <mergeCell ref="F50:F51"/>
    <mergeCell ref="G50:R50"/>
    <mergeCell ref="A43:B43"/>
    <mergeCell ref="A44:B44"/>
    <mergeCell ref="A45:B45"/>
    <mergeCell ref="A47:E47"/>
    <mergeCell ref="A48:F48"/>
    <mergeCell ref="G48:M48"/>
    <mergeCell ref="G19:R19"/>
    <mergeCell ref="A39:E39"/>
    <mergeCell ref="G39:R39"/>
    <mergeCell ref="A40:F40"/>
    <mergeCell ref="A41:B42"/>
    <mergeCell ref="C41:C42"/>
    <mergeCell ref="D41:D42"/>
    <mergeCell ref="E41:E42"/>
    <mergeCell ref="F41:F42"/>
    <mergeCell ref="G41:R41"/>
    <mergeCell ref="A18:F18"/>
    <mergeCell ref="A19:A20"/>
    <mergeCell ref="B19:B20"/>
    <mergeCell ref="C19:C20"/>
    <mergeCell ref="D19:D20"/>
    <mergeCell ref="E19:E20"/>
    <mergeCell ref="F19:F20"/>
    <mergeCell ref="A12:B12"/>
    <mergeCell ref="A13:B13"/>
    <mergeCell ref="A14:B14"/>
    <mergeCell ref="A15:B15"/>
    <mergeCell ref="A16:B16"/>
    <mergeCell ref="A17:E17"/>
    <mergeCell ref="A5:R6"/>
    <mergeCell ref="A7:R8"/>
    <mergeCell ref="A9:F9"/>
    <mergeCell ref="A10:B11"/>
    <mergeCell ref="C10:C11"/>
    <mergeCell ref="D10:D11"/>
    <mergeCell ref="E10:E11"/>
    <mergeCell ref="F10:F11"/>
    <mergeCell ref="A1:A4"/>
    <mergeCell ref="B1:J2"/>
    <mergeCell ref="K1:R1"/>
    <mergeCell ref="K2:R2"/>
    <mergeCell ref="B3:J4"/>
    <mergeCell ref="K3:N3"/>
    <mergeCell ref="O3:R3"/>
    <mergeCell ref="K4:N4"/>
    <mergeCell ref="O4:R4"/>
  </mergeCells>
  <hyperlinks>
    <hyperlink ref="A30" r:id="rId1" display="https://sgi.almeraim.com/sgi/secciones/sigspa/mod_formulacion/verContrato.php?contratoId=1139"/>
  </hyperlinks>
  <printOptions horizontalCentered="1" verticalCentered="1"/>
  <pageMargins left="0" right="0" top="0" bottom="0" header="0" footer="0"/>
  <pageSetup horizontalDpi="600" verticalDpi="600" orientation="landscape" paperSize="122" scale="67" r:id="rId3"/>
  <rowBreaks count="1" manualBreakCount="1">
    <brk id="56" max="255" man="1"/>
  </rowBreaks>
  <drawing r:id="rId2"/>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B10">
      <selection activeCell="F25" sqref="F25"/>
    </sheetView>
  </sheetViews>
  <sheetFormatPr defaultColWidth="11.421875" defaultRowHeight="12.75"/>
  <cols>
    <col min="1" max="1" width="21.421875" style="200" customWidth="1"/>
    <col min="2" max="2" width="18.8515625" style="200" customWidth="1"/>
    <col min="3" max="3" width="17.57421875" style="200" customWidth="1"/>
    <col min="4" max="4" width="16.28125" style="200" customWidth="1"/>
    <col min="5" max="5" width="10.7109375" style="200" customWidth="1"/>
    <col min="6" max="6" width="13.7109375" style="196" customWidth="1"/>
    <col min="7" max="7" width="17.00390625" style="202" customWidth="1"/>
    <col min="8" max="16384" width="11.421875" style="200" customWidth="1"/>
  </cols>
  <sheetData>
    <row r="1" spans="1:7" ht="26.25" customHeight="1">
      <c r="A1" s="455"/>
      <c r="B1" s="458" t="s">
        <v>47</v>
      </c>
      <c r="C1" s="458"/>
      <c r="D1" s="458"/>
      <c r="E1" s="458"/>
      <c r="F1" s="459" t="s">
        <v>167</v>
      </c>
      <c r="G1" s="459"/>
    </row>
    <row r="2" spans="1:7" ht="26.25" customHeight="1">
      <c r="A2" s="456"/>
      <c r="B2" s="458"/>
      <c r="C2" s="458"/>
      <c r="D2" s="458"/>
      <c r="E2" s="458"/>
      <c r="F2" s="460" t="s">
        <v>49</v>
      </c>
      <c r="G2" s="460"/>
    </row>
    <row r="3" spans="1:13" s="157" customFormat="1" ht="26.25" customHeight="1">
      <c r="A3" s="456"/>
      <c r="B3" s="461" t="s">
        <v>48</v>
      </c>
      <c r="C3" s="461"/>
      <c r="D3" s="461"/>
      <c r="E3" s="461"/>
      <c r="F3" s="159" t="s">
        <v>50</v>
      </c>
      <c r="G3" s="159" t="s">
        <v>63</v>
      </c>
      <c r="H3" s="156"/>
      <c r="I3" s="156"/>
      <c r="J3" s="156"/>
      <c r="K3" s="156"/>
      <c r="L3" s="156"/>
      <c r="M3" s="156"/>
    </row>
    <row r="4" spans="1:13" s="157" customFormat="1" ht="26.25" customHeight="1">
      <c r="A4" s="457"/>
      <c r="B4" s="461"/>
      <c r="C4" s="461"/>
      <c r="D4" s="461"/>
      <c r="E4" s="461"/>
      <c r="F4" s="159" t="str">
        <f>+'[2]POA H.B.'!K4</f>
        <v>Versión 0</v>
      </c>
      <c r="G4" s="179">
        <f>+'[2]POA H.B.'!O4</f>
        <v>42999</v>
      </c>
      <c r="H4" s="156"/>
      <c r="I4" s="156"/>
      <c r="J4" s="156"/>
      <c r="K4" s="156"/>
      <c r="L4" s="156"/>
      <c r="M4" s="156"/>
    </row>
    <row r="5" spans="1:13" s="157" customFormat="1" ht="21" customHeight="1">
      <c r="A5" s="462" t="s">
        <v>51</v>
      </c>
      <c r="B5" s="462"/>
      <c r="C5" s="462"/>
      <c r="D5" s="462"/>
      <c r="E5" s="462"/>
      <c r="F5" s="462"/>
      <c r="G5" s="462"/>
      <c r="H5" s="156"/>
      <c r="I5" s="156"/>
      <c r="J5" s="156"/>
      <c r="K5" s="156"/>
      <c r="L5" s="156"/>
      <c r="M5" s="156"/>
    </row>
    <row r="6" spans="1:7" ht="28.5" customHeight="1">
      <c r="A6" s="463" t="s">
        <v>196</v>
      </c>
      <c r="B6" s="464"/>
      <c r="C6" s="464"/>
      <c r="D6" s="464"/>
      <c r="E6" s="464"/>
      <c r="F6" s="464"/>
      <c r="G6" s="465"/>
    </row>
    <row r="7" spans="1:7" ht="55.5" customHeight="1">
      <c r="A7" s="199" t="s">
        <v>65</v>
      </c>
      <c r="B7" s="466" t="s">
        <v>64</v>
      </c>
      <c r="C7" s="467"/>
      <c r="D7" s="198" t="s">
        <v>35</v>
      </c>
      <c r="E7" s="203" t="s">
        <v>46</v>
      </c>
      <c r="F7" s="197" t="s">
        <v>166</v>
      </c>
      <c r="G7" s="203" t="s">
        <v>66</v>
      </c>
    </row>
    <row r="8" spans="1:7" ht="27.75" customHeight="1">
      <c r="A8" s="180" t="s">
        <v>197</v>
      </c>
      <c r="B8" s="468" t="s">
        <v>198</v>
      </c>
      <c r="C8" s="469"/>
      <c r="D8" s="181" t="s">
        <v>199</v>
      </c>
      <c r="E8" s="182">
        <v>0.2</v>
      </c>
      <c r="F8" s="183">
        <f>(1141454)*1.004</f>
        <v>1146019.816</v>
      </c>
      <c r="G8" s="184">
        <f>F8*E8</f>
        <v>229203.96320000003</v>
      </c>
    </row>
    <row r="9" spans="1:7" ht="27.75" customHeight="1">
      <c r="A9" s="180" t="s">
        <v>200</v>
      </c>
      <c r="B9" s="470" t="s">
        <v>201</v>
      </c>
      <c r="C9" s="470"/>
      <c r="D9" s="185" t="s">
        <v>199</v>
      </c>
      <c r="E9" s="186">
        <v>10</v>
      </c>
      <c r="F9" s="187">
        <f>13292*1.004</f>
        <v>13345.168</v>
      </c>
      <c r="G9" s="184">
        <f>E9*F9</f>
        <v>133451.68</v>
      </c>
    </row>
    <row r="10" spans="1:7" ht="27.75" customHeight="1">
      <c r="A10" s="180" t="s">
        <v>202</v>
      </c>
      <c r="B10" s="471" t="s">
        <v>203</v>
      </c>
      <c r="C10" s="472"/>
      <c r="D10" s="185" t="s">
        <v>199</v>
      </c>
      <c r="E10" s="186">
        <v>1</v>
      </c>
      <c r="F10" s="187">
        <f>16205*1.004</f>
        <v>16269.82</v>
      </c>
      <c r="G10" s="184">
        <f>E10*F10</f>
        <v>16269.82</v>
      </c>
    </row>
    <row r="11" spans="1:7" ht="27.75" customHeight="1">
      <c r="A11" s="180" t="s">
        <v>204</v>
      </c>
      <c r="B11" s="471" t="s">
        <v>205</v>
      </c>
      <c r="C11" s="472"/>
      <c r="D11" s="188" t="s">
        <v>199</v>
      </c>
      <c r="E11" s="186">
        <v>5</v>
      </c>
      <c r="F11" s="187">
        <f>2500*1.004</f>
        <v>2510</v>
      </c>
      <c r="G11" s="184">
        <f aca="true" t="shared" si="0" ref="G11:G20">E11*F11</f>
        <v>12550</v>
      </c>
    </row>
    <row r="12" spans="1:7" ht="27.75" customHeight="1">
      <c r="A12" s="189">
        <v>110030003</v>
      </c>
      <c r="B12" s="471" t="s">
        <v>206</v>
      </c>
      <c r="C12" s="472"/>
      <c r="D12" s="188" t="s">
        <v>199</v>
      </c>
      <c r="E12" s="186">
        <v>25</v>
      </c>
      <c r="F12" s="187">
        <f>1180*1.004</f>
        <v>1184.72</v>
      </c>
      <c r="G12" s="184">
        <f t="shared" si="0"/>
        <v>29618</v>
      </c>
    </row>
    <row r="13" spans="1:7" ht="27.75" customHeight="1">
      <c r="A13" s="188" t="s">
        <v>207</v>
      </c>
      <c r="B13" s="478" t="s">
        <v>208</v>
      </c>
      <c r="C13" s="479"/>
      <c r="D13" s="188" t="s">
        <v>199</v>
      </c>
      <c r="E13" s="190">
        <v>24</v>
      </c>
      <c r="F13" s="187">
        <f>3263*1.004</f>
        <v>3276.052</v>
      </c>
      <c r="G13" s="184">
        <f t="shared" si="0"/>
        <v>78625.248</v>
      </c>
    </row>
    <row r="14" spans="1:7" ht="27.75" customHeight="1">
      <c r="A14" s="188" t="s">
        <v>209</v>
      </c>
      <c r="B14" s="473" t="s">
        <v>210</v>
      </c>
      <c r="C14" s="474"/>
      <c r="D14" s="188" t="s">
        <v>199</v>
      </c>
      <c r="E14" s="190"/>
      <c r="F14" s="187">
        <f>3028*1.004</f>
        <v>3040.112</v>
      </c>
      <c r="G14" s="184">
        <f t="shared" si="0"/>
        <v>0</v>
      </c>
    </row>
    <row r="15" spans="1:7" ht="27.75" customHeight="1">
      <c r="A15" s="188" t="s">
        <v>211</v>
      </c>
      <c r="B15" s="473" t="s">
        <v>212</v>
      </c>
      <c r="C15" s="474"/>
      <c r="D15" s="188" t="s">
        <v>199</v>
      </c>
      <c r="E15" s="190"/>
      <c r="F15" s="187">
        <f>28717*1.004</f>
        <v>28831.868</v>
      </c>
      <c r="G15" s="184">
        <f t="shared" si="0"/>
        <v>0</v>
      </c>
    </row>
    <row r="16" spans="1:7" ht="46.5" customHeight="1">
      <c r="A16" s="188" t="s">
        <v>213</v>
      </c>
      <c r="B16" s="480" t="s">
        <v>214</v>
      </c>
      <c r="C16" s="481"/>
      <c r="D16" s="188" t="s">
        <v>199</v>
      </c>
      <c r="E16" s="190"/>
      <c r="F16" s="187">
        <f>7513*1.004</f>
        <v>7543.052</v>
      </c>
      <c r="G16" s="184">
        <f t="shared" si="0"/>
        <v>0</v>
      </c>
    </row>
    <row r="17" spans="1:7" ht="27.75" customHeight="1">
      <c r="A17" s="188" t="s">
        <v>215</v>
      </c>
      <c r="B17" s="473" t="s">
        <v>216</v>
      </c>
      <c r="C17" s="474"/>
      <c r="D17" s="188" t="s">
        <v>199</v>
      </c>
      <c r="E17" s="190"/>
      <c r="F17" s="187">
        <f>881*1.004</f>
        <v>884.524</v>
      </c>
      <c r="G17" s="184">
        <f t="shared" si="0"/>
        <v>0</v>
      </c>
    </row>
    <row r="18" spans="1:7" ht="27.75" customHeight="1">
      <c r="A18" s="188" t="s">
        <v>217</v>
      </c>
      <c r="B18" s="473" t="s">
        <v>218</v>
      </c>
      <c r="C18" s="474"/>
      <c r="D18" s="188" t="s">
        <v>219</v>
      </c>
      <c r="E18" s="190"/>
      <c r="F18" s="187">
        <f>7532*1.004</f>
        <v>7562.128</v>
      </c>
      <c r="G18" s="184">
        <f t="shared" si="0"/>
        <v>0</v>
      </c>
    </row>
    <row r="19" spans="1:7" ht="27.75" customHeight="1">
      <c r="A19" s="188" t="s">
        <v>220</v>
      </c>
      <c r="B19" s="473" t="s">
        <v>221</v>
      </c>
      <c r="C19" s="474"/>
      <c r="D19" s="188" t="s">
        <v>199</v>
      </c>
      <c r="E19" s="190"/>
      <c r="F19" s="187">
        <f>4886*1.004</f>
        <v>4905.544</v>
      </c>
      <c r="G19" s="184">
        <f t="shared" si="0"/>
        <v>0</v>
      </c>
    </row>
    <row r="20" spans="1:7" ht="27.75" customHeight="1">
      <c r="A20" s="188" t="s">
        <v>222</v>
      </c>
      <c r="B20" s="473" t="s">
        <v>223</v>
      </c>
      <c r="C20" s="474"/>
      <c r="D20" s="188" t="s">
        <v>199</v>
      </c>
      <c r="E20" s="190"/>
      <c r="F20" s="187">
        <f>922*1.004</f>
        <v>925.688</v>
      </c>
      <c r="G20" s="184">
        <f t="shared" si="0"/>
        <v>0</v>
      </c>
    </row>
    <row r="21" spans="1:7" s="191" customFormat="1" ht="22.5" customHeight="1">
      <c r="A21" s="475" t="s">
        <v>94</v>
      </c>
      <c r="B21" s="476"/>
      <c r="C21" s="476"/>
      <c r="D21" s="476"/>
      <c r="E21" s="476"/>
      <c r="F21" s="477"/>
      <c r="G21" s="204">
        <f>SUM(G8:G20)</f>
        <v>499718.7112000001</v>
      </c>
    </row>
    <row r="22" spans="1:7" ht="12">
      <c r="A22" s="201"/>
      <c r="B22" s="192"/>
      <c r="C22" s="192"/>
      <c r="D22" s="193"/>
      <c r="E22" s="194"/>
      <c r="F22" s="194"/>
      <c r="G22" s="205"/>
    </row>
    <row r="23" ht="12">
      <c r="F23" s="195"/>
    </row>
  </sheetData>
  <sheetProtection/>
  <mergeCells count="22">
    <mergeCell ref="B18:C18"/>
    <mergeCell ref="B19:C19"/>
    <mergeCell ref="B20:C20"/>
    <mergeCell ref="A21:F21"/>
    <mergeCell ref="B12:C12"/>
    <mergeCell ref="B13:C13"/>
    <mergeCell ref="B14:C14"/>
    <mergeCell ref="B15:C15"/>
    <mergeCell ref="B16:C16"/>
    <mergeCell ref="B17:C17"/>
    <mergeCell ref="A6:G6"/>
    <mergeCell ref="B7:C7"/>
    <mergeCell ref="B8:C8"/>
    <mergeCell ref="B9:C9"/>
    <mergeCell ref="B10:C10"/>
    <mergeCell ref="B11:C11"/>
    <mergeCell ref="A1:A4"/>
    <mergeCell ref="B1:E2"/>
    <mergeCell ref="F1:G1"/>
    <mergeCell ref="F2:G2"/>
    <mergeCell ref="B3:E4"/>
    <mergeCell ref="A5:G5"/>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40"/>
  <sheetViews>
    <sheetView zoomScalePageLayoutView="0" workbookViewId="0" topLeftCell="L15">
      <selection activeCell="Q16" sqref="Q16:R16"/>
    </sheetView>
  </sheetViews>
  <sheetFormatPr defaultColWidth="9.140625" defaultRowHeight="12.75"/>
  <cols>
    <col min="1" max="1" width="21.140625" style="157" customWidth="1"/>
    <col min="2" max="2" width="6.140625" style="157" customWidth="1"/>
    <col min="3" max="3" width="10.7109375" style="157" customWidth="1"/>
    <col min="4" max="4" width="12.140625" style="173" customWidth="1"/>
    <col min="5" max="5" width="19.421875" style="157" customWidth="1"/>
    <col min="6" max="6" width="32.8515625" style="157" customWidth="1"/>
    <col min="7" max="7" width="19.421875" style="157" customWidth="1"/>
    <col min="8" max="8" width="19.140625" style="157" customWidth="1"/>
    <col min="9" max="9" width="12.7109375" style="157" customWidth="1"/>
    <col min="10" max="10" width="20.8515625" style="157" customWidth="1"/>
    <col min="11" max="11" width="10.421875" style="157" customWidth="1"/>
    <col min="12" max="12" width="15.421875" style="157" customWidth="1"/>
    <col min="13" max="13" width="10.421875" style="157" customWidth="1"/>
    <col min="14" max="14" width="18.57421875" style="157" customWidth="1"/>
    <col min="15" max="15" width="10.421875" style="157" customWidth="1"/>
    <col min="16" max="16" width="19.421875" style="157" customWidth="1"/>
    <col min="17" max="17" width="14.421875" style="157" customWidth="1"/>
    <col min="18" max="18" width="14.140625" style="157" customWidth="1"/>
    <col min="19" max="19" width="18.7109375" style="157" customWidth="1"/>
    <col min="20" max="16384" width="9.140625" style="157" customWidth="1"/>
  </cols>
  <sheetData>
    <row r="1" spans="1:21" ht="36" customHeight="1">
      <c r="A1" s="482"/>
      <c r="B1" s="482"/>
      <c r="C1" s="482"/>
      <c r="D1" s="483" t="s">
        <v>14</v>
      </c>
      <c r="E1" s="483"/>
      <c r="F1" s="483"/>
      <c r="G1" s="483"/>
      <c r="H1" s="483"/>
      <c r="I1" s="483"/>
      <c r="J1" s="483"/>
      <c r="K1" s="483"/>
      <c r="L1" s="483"/>
      <c r="M1" s="483"/>
      <c r="N1" s="483"/>
      <c r="O1" s="483"/>
      <c r="P1" s="155"/>
      <c r="Q1" s="459" t="s">
        <v>167</v>
      </c>
      <c r="R1" s="459"/>
      <c r="S1" s="459"/>
      <c r="T1" s="156"/>
      <c r="U1" s="156"/>
    </row>
    <row r="2" spans="1:21" ht="25.5" customHeight="1">
      <c r="A2" s="482"/>
      <c r="B2" s="482"/>
      <c r="C2" s="482"/>
      <c r="D2" s="483"/>
      <c r="E2" s="483"/>
      <c r="F2" s="483"/>
      <c r="G2" s="483"/>
      <c r="H2" s="483"/>
      <c r="I2" s="483"/>
      <c r="J2" s="483"/>
      <c r="K2" s="483"/>
      <c r="L2" s="483"/>
      <c r="M2" s="483"/>
      <c r="N2" s="483"/>
      <c r="O2" s="483"/>
      <c r="P2" s="155"/>
      <c r="Q2" s="460" t="s">
        <v>49</v>
      </c>
      <c r="R2" s="460"/>
      <c r="S2" s="460"/>
      <c r="T2" s="156"/>
      <c r="U2" s="156"/>
    </row>
    <row r="3" spans="1:21" ht="33" customHeight="1">
      <c r="A3" s="482"/>
      <c r="B3" s="482"/>
      <c r="C3" s="482"/>
      <c r="D3" s="483" t="s">
        <v>48</v>
      </c>
      <c r="E3" s="483"/>
      <c r="F3" s="483"/>
      <c r="G3" s="483"/>
      <c r="H3" s="483"/>
      <c r="I3" s="483"/>
      <c r="J3" s="483"/>
      <c r="K3" s="483"/>
      <c r="L3" s="483"/>
      <c r="M3" s="483"/>
      <c r="N3" s="483"/>
      <c r="O3" s="483"/>
      <c r="P3" s="155"/>
      <c r="Q3" s="159" t="s">
        <v>50</v>
      </c>
      <c r="R3" s="484" t="s">
        <v>168</v>
      </c>
      <c r="S3" s="484"/>
      <c r="T3" s="156"/>
      <c r="U3" s="156"/>
    </row>
    <row r="4" spans="1:21" ht="30.75" customHeight="1">
      <c r="A4" s="482"/>
      <c r="B4" s="482"/>
      <c r="C4" s="482"/>
      <c r="D4" s="483"/>
      <c r="E4" s="483"/>
      <c r="F4" s="483"/>
      <c r="G4" s="483"/>
      <c r="H4" s="483"/>
      <c r="I4" s="483"/>
      <c r="J4" s="483"/>
      <c r="K4" s="483"/>
      <c r="L4" s="483"/>
      <c r="M4" s="483"/>
      <c r="N4" s="483"/>
      <c r="O4" s="483"/>
      <c r="P4" s="155"/>
      <c r="Q4" s="159" t="str">
        <f>+'[1]POA H.C. '!F4</f>
        <v>Versión 0</v>
      </c>
      <c r="R4" s="485">
        <f>+'[1]POA H.C. '!G4</f>
        <v>42999</v>
      </c>
      <c r="S4" s="485"/>
      <c r="T4" s="156"/>
      <c r="U4" s="156"/>
    </row>
    <row r="5" spans="1:21" ht="21" customHeight="1">
      <c r="A5" s="462" t="s">
        <v>51</v>
      </c>
      <c r="B5" s="462"/>
      <c r="C5" s="462"/>
      <c r="D5" s="462"/>
      <c r="E5" s="462"/>
      <c r="F5" s="462"/>
      <c r="G5" s="462"/>
      <c r="H5" s="462"/>
      <c r="I5" s="462"/>
      <c r="J5" s="462"/>
      <c r="K5" s="462"/>
      <c r="L5" s="462"/>
      <c r="M5" s="462"/>
      <c r="N5" s="462"/>
      <c r="O5" s="462"/>
      <c r="P5" s="462"/>
      <c r="Q5" s="462"/>
      <c r="R5" s="462"/>
      <c r="S5" s="462"/>
      <c r="T5" s="156"/>
      <c r="U5" s="156"/>
    </row>
    <row r="6" spans="1:21" ht="21" customHeight="1">
      <c r="A6" s="462" t="s">
        <v>169</v>
      </c>
      <c r="B6" s="462"/>
      <c r="C6" s="462"/>
      <c r="D6" s="462"/>
      <c r="E6" s="462"/>
      <c r="F6" s="462"/>
      <c r="G6" s="462"/>
      <c r="H6" s="462"/>
      <c r="I6" s="462"/>
      <c r="J6" s="462"/>
      <c r="K6" s="462"/>
      <c r="L6" s="462"/>
      <c r="M6" s="462"/>
      <c r="N6" s="462"/>
      <c r="O6" s="462"/>
      <c r="P6" s="462"/>
      <c r="Q6" s="462"/>
      <c r="R6" s="462"/>
      <c r="S6" s="462"/>
      <c r="T6" s="156"/>
      <c r="U6" s="156"/>
    </row>
    <row r="7" spans="1:21" ht="21.75" customHeight="1">
      <c r="A7" s="486" t="s">
        <v>170</v>
      </c>
      <c r="B7" s="486"/>
      <c r="C7" s="486"/>
      <c r="D7" s="486"/>
      <c r="E7" s="487" t="s">
        <v>121</v>
      </c>
      <c r="F7" s="487"/>
      <c r="G7" s="487"/>
      <c r="H7" s="487"/>
      <c r="I7" s="487"/>
      <c r="J7" s="487"/>
      <c r="K7" s="487"/>
      <c r="L7" s="487"/>
      <c r="M7" s="487"/>
      <c r="N7" s="487"/>
      <c r="O7" s="487"/>
      <c r="P7" s="487"/>
      <c r="Q7" s="487"/>
      <c r="R7" s="487"/>
      <c r="S7" s="487"/>
      <c r="T7" s="156"/>
      <c r="U7" s="156"/>
    </row>
    <row r="8" spans="1:21" ht="21.75" customHeight="1">
      <c r="A8" s="486" t="s">
        <v>45</v>
      </c>
      <c r="B8" s="486"/>
      <c r="C8" s="486"/>
      <c r="D8" s="486"/>
      <c r="E8" s="488" t="s">
        <v>171</v>
      </c>
      <c r="F8" s="488"/>
      <c r="G8" s="488"/>
      <c r="H8" s="488"/>
      <c r="I8" s="488"/>
      <c r="J8" s="488"/>
      <c r="K8" s="488"/>
      <c r="L8" s="488"/>
      <c r="M8" s="488"/>
      <c r="N8" s="488"/>
      <c r="O8" s="488"/>
      <c r="P8" s="488"/>
      <c r="Q8" s="488"/>
      <c r="R8" s="488"/>
      <c r="S8" s="488"/>
      <c r="T8" s="156"/>
      <c r="U8" s="156"/>
    </row>
    <row r="9" spans="1:21" ht="21.75" customHeight="1">
      <c r="A9" s="486" t="s">
        <v>97</v>
      </c>
      <c r="B9" s="486"/>
      <c r="C9" s="486"/>
      <c r="D9" s="486"/>
      <c r="E9" s="488" t="s">
        <v>108</v>
      </c>
      <c r="F9" s="488"/>
      <c r="G9" s="488"/>
      <c r="H9" s="488"/>
      <c r="I9" s="488"/>
      <c r="J9" s="488"/>
      <c r="K9" s="488"/>
      <c r="L9" s="488"/>
      <c r="M9" s="488"/>
      <c r="N9" s="488"/>
      <c r="O9" s="488"/>
      <c r="P9" s="488"/>
      <c r="Q9" s="488"/>
      <c r="R9" s="488"/>
      <c r="S9" s="488"/>
      <c r="T9" s="156"/>
      <c r="U9" s="156"/>
    </row>
    <row r="10" spans="1:19" ht="21.75" customHeight="1">
      <c r="A10" s="486" t="s">
        <v>172</v>
      </c>
      <c r="B10" s="486"/>
      <c r="C10" s="486"/>
      <c r="D10" s="486"/>
      <c r="E10" s="493" t="s">
        <v>109</v>
      </c>
      <c r="F10" s="493"/>
      <c r="G10" s="493"/>
      <c r="H10" s="493"/>
      <c r="I10" s="493"/>
      <c r="J10" s="493"/>
      <c r="K10" s="493"/>
      <c r="L10" s="493"/>
      <c r="M10" s="493"/>
      <c r="N10" s="493"/>
      <c r="O10" s="493"/>
      <c r="P10" s="493"/>
      <c r="Q10" s="493"/>
      <c r="R10" s="493"/>
      <c r="S10" s="493"/>
    </row>
    <row r="11" spans="1:19" ht="35.25" customHeight="1">
      <c r="A11" s="486" t="s">
        <v>173</v>
      </c>
      <c r="B11" s="486"/>
      <c r="C11" s="486"/>
      <c r="D11" s="486"/>
      <c r="E11" s="488" t="s">
        <v>122</v>
      </c>
      <c r="F11" s="488"/>
      <c r="G11" s="488"/>
      <c r="H11" s="488"/>
      <c r="I11" s="488"/>
      <c r="J11" s="488"/>
      <c r="K11" s="488"/>
      <c r="L11" s="488"/>
      <c r="M11" s="488"/>
      <c r="N11" s="488"/>
      <c r="O11" s="488"/>
      <c r="P11" s="488"/>
      <c r="Q11" s="488"/>
      <c r="R11" s="488"/>
      <c r="S11" s="488"/>
    </row>
    <row r="12" spans="1:19" ht="12.75" customHeight="1">
      <c r="A12" s="494" t="s">
        <v>103</v>
      </c>
      <c r="B12" s="489" t="s">
        <v>98</v>
      </c>
      <c r="C12" s="489"/>
      <c r="D12" s="489"/>
      <c r="E12" s="489"/>
      <c r="F12" s="495" t="s">
        <v>68</v>
      </c>
      <c r="G12" s="495" t="s">
        <v>174</v>
      </c>
      <c r="H12" s="489" t="s">
        <v>35</v>
      </c>
      <c r="I12" s="489" t="s">
        <v>175</v>
      </c>
      <c r="J12" s="489"/>
      <c r="K12" s="489"/>
      <c r="L12" s="489"/>
      <c r="M12" s="489"/>
      <c r="N12" s="489"/>
      <c r="O12" s="489"/>
      <c r="P12" s="489"/>
      <c r="Q12" s="489"/>
      <c r="R12" s="489"/>
      <c r="S12" s="489"/>
    </row>
    <row r="13" spans="1:19" ht="12.75">
      <c r="A13" s="494"/>
      <c r="B13" s="489"/>
      <c r="C13" s="489"/>
      <c r="D13" s="489"/>
      <c r="E13" s="489"/>
      <c r="F13" s="495"/>
      <c r="G13" s="495"/>
      <c r="H13" s="489"/>
      <c r="I13" s="489"/>
      <c r="J13" s="489"/>
      <c r="K13" s="489"/>
      <c r="L13" s="489"/>
      <c r="M13" s="489"/>
      <c r="N13" s="489"/>
      <c r="O13" s="489"/>
      <c r="P13" s="489"/>
      <c r="Q13" s="489"/>
      <c r="R13" s="489"/>
      <c r="S13" s="489"/>
    </row>
    <row r="14" spans="1:19" ht="42.75" customHeight="1">
      <c r="A14" s="494"/>
      <c r="B14" s="489"/>
      <c r="C14" s="489"/>
      <c r="D14" s="489"/>
      <c r="E14" s="489"/>
      <c r="F14" s="495"/>
      <c r="G14" s="495"/>
      <c r="H14" s="489"/>
      <c r="I14" s="158" t="s">
        <v>176</v>
      </c>
      <c r="J14" s="158" t="s">
        <v>177</v>
      </c>
      <c r="K14" s="158" t="s">
        <v>178</v>
      </c>
      <c r="L14" s="158" t="s">
        <v>179</v>
      </c>
      <c r="M14" s="158" t="s">
        <v>180</v>
      </c>
      <c r="N14" s="158" t="s">
        <v>181</v>
      </c>
      <c r="O14" s="158" t="s">
        <v>182</v>
      </c>
      <c r="P14" s="158" t="s">
        <v>183</v>
      </c>
      <c r="Q14" s="489" t="s">
        <v>184</v>
      </c>
      <c r="R14" s="489"/>
      <c r="S14" s="160" t="s">
        <v>185</v>
      </c>
    </row>
    <row r="15" spans="1:19" ht="69.75" customHeight="1">
      <c r="A15" s="498" t="s">
        <v>109</v>
      </c>
      <c r="B15" s="490" t="s">
        <v>123</v>
      </c>
      <c r="C15" s="491"/>
      <c r="D15" s="491"/>
      <c r="E15" s="492"/>
      <c r="F15" s="113" t="s">
        <v>113</v>
      </c>
      <c r="G15" s="161">
        <v>0</v>
      </c>
      <c r="H15" s="158" t="s">
        <v>186</v>
      </c>
      <c r="I15" s="162">
        <v>1</v>
      </c>
      <c r="J15" s="163">
        <v>53500000</v>
      </c>
      <c r="K15" s="162">
        <v>1</v>
      </c>
      <c r="L15" s="164">
        <v>30000000</v>
      </c>
      <c r="M15" s="162">
        <v>1</v>
      </c>
      <c r="N15" s="163">
        <v>30000000</v>
      </c>
      <c r="O15" s="162">
        <v>1</v>
      </c>
      <c r="P15" s="163">
        <v>145000000</v>
      </c>
      <c r="Q15" s="501">
        <f>G15+I15+K15+M15+O15</f>
        <v>4</v>
      </c>
      <c r="R15" s="502"/>
      <c r="S15" s="165">
        <f>SUM(J15)+SUM(L15)+SUM(N15)+SUM(P15)</f>
        <v>258500000</v>
      </c>
    </row>
    <row r="16" spans="1:19" ht="57" customHeight="1">
      <c r="A16" s="499"/>
      <c r="B16" s="490" t="s">
        <v>124</v>
      </c>
      <c r="C16" s="491" t="s">
        <v>124</v>
      </c>
      <c r="D16" s="491" t="s">
        <v>124</v>
      </c>
      <c r="E16" s="492" t="s">
        <v>124</v>
      </c>
      <c r="F16" s="113" t="s">
        <v>125</v>
      </c>
      <c r="G16" s="161">
        <v>0</v>
      </c>
      <c r="H16" s="158" t="s">
        <v>186</v>
      </c>
      <c r="I16" s="162">
        <v>1</v>
      </c>
      <c r="J16" s="163">
        <v>26500000</v>
      </c>
      <c r="K16" s="162">
        <v>1</v>
      </c>
      <c r="L16" s="164">
        <v>30000000</v>
      </c>
      <c r="M16" s="162">
        <v>1</v>
      </c>
      <c r="N16" s="163">
        <v>46000000</v>
      </c>
      <c r="O16" s="162">
        <v>1</v>
      </c>
      <c r="P16" s="163">
        <v>37000000</v>
      </c>
      <c r="Q16" s="501">
        <f>G16+I16+K16+M16+O16</f>
        <v>4</v>
      </c>
      <c r="R16" s="502"/>
      <c r="S16" s="165">
        <f>SUM(J16)+SUM(L16)+SUM(N16)+SUM(P16)</f>
        <v>139500000</v>
      </c>
    </row>
    <row r="17" spans="1:19" ht="87.75" customHeight="1">
      <c r="A17" s="499"/>
      <c r="B17" s="490" t="s">
        <v>187</v>
      </c>
      <c r="C17" s="491" t="s">
        <v>187</v>
      </c>
      <c r="D17" s="491" t="s">
        <v>187</v>
      </c>
      <c r="E17" s="492" t="s">
        <v>187</v>
      </c>
      <c r="F17" s="166" t="s">
        <v>135</v>
      </c>
      <c r="G17" s="161">
        <v>0</v>
      </c>
      <c r="H17" s="158" t="s">
        <v>186</v>
      </c>
      <c r="I17" s="162">
        <v>1</v>
      </c>
      <c r="J17" s="163">
        <v>10000000</v>
      </c>
      <c r="K17" s="162">
        <v>1</v>
      </c>
      <c r="L17" s="164">
        <v>10000000</v>
      </c>
      <c r="M17" s="162">
        <v>1</v>
      </c>
      <c r="N17" s="163">
        <v>10000000</v>
      </c>
      <c r="O17" s="162">
        <v>1</v>
      </c>
      <c r="P17" s="163">
        <f>12000000+25000000</f>
        <v>37000000</v>
      </c>
      <c r="Q17" s="501">
        <f>G17+I17+K17+M17+O17</f>
        <v>4</v>
      </c>
      <c r="R17" s="502"/>
      <c r="S17" s="165">
        <f>SUM(J17)+SUM(L17)+SUM(N17)+SUM(P17)</f>
        <v>67000000</v>
      </c>
    </row>
    <row r="18" spans="1:19" ht="87.75" customHeight="1">
      <c r="A18" s="499"/>
      <c r="B18" s="490" t="s">
        <v>189</v>
      </c>
      <c r="C18" s="491"/>
      <c r="D18" s="491"/>
      <c r="E18" s="492"/>
      <c r="F18" s="166" t="s">
        <v>191</v>
      </c>
      <c r="G18" s="161">
        <v>0</v>
      </c>
      <c r="H18" s="158" t="s">
        <v>193</v>
      </c>
      <c r="I18" s="177">
        <v>0</v>
      </c>
      <c r="J18" s="163">
        <v>0</v>
      </c>
      <c r="K18" s="162">
        <v>0</v>
      </c>
      <c r="L18" s="164">
        <v>0</v>
      </c>
      <c r="M18" s="162">
        <v>0</v>
      </c>
      <c r="N18" s="163">
        <v>0</v>
      </c>
      <c r="O18" s="178">
        <v>1</v>
      </c>
      <c r="P18" s="163">
        <v>170000000</v>
      </c>
      <c r="Q18" s="503">
        <f>G18+I18+K18+M18+O18</f>
        <v>1</v>
      </c>
      <c r="R18" s="504"/>
      <c r="S18" s="165">
        <f>SUM(J18)+SUM(L18)+SUM(N18)+SUM(P18)</f>
        <v>170000000</v>
      </c>
    </row>
    <row r="19" spans="1:19" ht="87.75" customHeight="1">
      <c r="A19" s="500"/>
      <c r="B19" s="490" t="s">
        <v>190</v>
      </c>
      <c r="C19" s="491"/>
      <c r="D19" s="491"/>
      <c r="E19" s="492"/>
      <c r="F19" s="166" t="s">
        <v>192</v>
      </c>
      <c r="G19" s="161">
        <v>0</v>
      </c>
      <c r="H19" s="158" t="s">
        <v>186</v>
      </c>
      <c r="I19" s="162">
        <v>0</v>
      </c>
      <c r="J19" s="163">
        <v>0</v>
      </c>
      <c r="K19" s="162">
        <v>0</v>
      </c>
      <c r="L19" s="164">
        <v>0</v>
      </c>
      <c r="M19" s="162">
        <v>0</v>
      </c>
      <c r="N19" s="163">
        <v>0</v>
      </c>
      <c r="O19" s="162">
        <v>2</v>
      </c>
      <c r="P19" s="163">
        <v>46000000</v>
      </c>
      <c r="Q19" s="501">
        <f>G19+I19+K19+M19+O19</f>
        <v>2</v>
      </c>
      <c r="R19" s="502"/>
      <c r="S19" s="165">
        <f>SUM(J19)+SUM(L19)+SUM(N19)+SUM(P19)</f>
        <v>46000000</v>
      </c>
    </row>
    <row r="20" spans="1:19" s="171" customFormat="1" ht="23.25" customHeight="1">
      <c r="A20" s="167" t="s">
        <v>188</v>
      </c>
      <c r="B20" s="167"/>
      <c r="C20" s="167"/>
      <c r="D20" s="167"/>
      <c r="E20" s="167"/>
      <c r="F20" s="167"/>
      <c r="G20" s="167"/>
      <c r="H20" s="167"/>
      <c r="I20" s="168"/>
      <c r="J20" s="169">
        <f>SUM(J15:J19)</f>
        <v>90000000</v>
      </c>
      <c r="K20" s="168"/>
      <c r="L20" s="169">
        <f>SUM(L15:L19)</f>
        <v>70000000</v>
      </c>
      <c r="M20" s="168"/>
      <c r="N20" s="169">
        <f>SUM(N15:N19)</f>
        <v>86000000</v>
      </c>
      <c r="O20" s="170"/>
      <c r="P20" s="169">
        <f>SUM(P15:P19)</f>
        <v>435000000</v>
      </c>
      <c r="Q20" s="496"/>
      <c r="R20" s="497"/>
      <c r="S20" s="169">
        <f>SUM(S15:S19)</f>
        <v>681000000</v>
      </c>
    </row>
    <row r="21" spans="2:3" ht="12.75">
      <c r="B21" s="172"/>
      <c r="C21" s="172"/>
    </row>
    <row r="22" ht="12.75">
      <c r="D22" s="157"/>
    </row>
    <row r="23" ht="12.75">
      <c r="G23" s="174"/>
    </row>
    <row r="26" spans="8:19" ht="12.75">
      <c r="H26" s="175"/>
      <c r="I26" s="175"/>
      <c r="J26" s="175"/>
      <c r="K26" s="175"/>
      <c r="L26" s="175"/>
      <c r="M26" s="175"/>
      <c r="N26" s="175"/>
      <c r="O26" s="175"/>
      <c r="P26" s="175"/>
      <c r="Q26" s="175"/>
      <c r="R26" s="175"/>
      <c r="S26" s="175"/>
    </row>
    <row r="27" spans="8:19" ht="12.75">
      <c r="H27" s="175"/>
      <c r="I27" s="175"/>
      <c r="J27" s="175"/>
      <c r="K27" s="175"/>
      <c r="L27" s="175"/>
      <c r="M27" s="175"/>
      <c r="N27" s="175"/>
      <c r="O27" s="175"/>
      <c r="P27" s="175"/>
      <c r="Q27" s="175"/>
      <c r="R27" s="175"/>
      <c r="S27" s="175"/>
    </row>
    <row r="28" spans="8:19" ht="12.75">
      <c r="H28" s="176"/>
      <c r="I28" s="176"/>
      <c r="J28" s="176"/>
      <c r="K28" s="176"/>
      <c r="L28" s="176"/>
      <c r="M28" s="176"/>
      <c r="N28" s="176"/>
      <c r="O28" s="175"/>
      <c r="P28" s="175"/>
      <c r="Q28" s="175"/>
      <c r="R28" s="175"/>
      <c r="S28" s="175"/>
    </row>
    <row r="29" spans="8:19" ht="12.75">
      <c r="H29" s="176"/>
      <c r="I29" s="176"/>
      <c r="J29" s="176"/>
      <c r="K29" s="176"/>
      <c r="L29" s="176"/>
      <c r="M29" s="176"/>
      <c r="N29" s="176"/>
      <c r="O29" s="175"/>
      <c r="P29" s="175"/>
      <c r="Q29" s="175"/>
      <c r="R29" s="175"/>
      <c r="S29" s="175"/>
    </row>
    <row r="30" spans="8:19" ht="12.75">
      <c r="H30" s="176"/>
      <c r="I30" s="176"/>
      <c r="J30" s="176"/>
      <c r="K30" s="176"/>
      <c r="L30" s="176"/>
      <c r="M30" s="176"/>
      <c r="N30" s="176"/>
      <c r="O30" s="175"/>
      <c r="P30" s="175"/>
      <c r="Q30" s="175"/>
      <c r="R30" s="175"/>
      <c r="S30" s="175"/>
    </row>
    <row r="31" spans="8:19" ht="12.75">
      <c r="H31" s="176"/>
      <c r="I31" s="176"/>
      <c r="J31" s="176"/>
      <c r="K31" s="176"/>
      <c r="L31" s="176"/>
      <c r="M31" s="176"/>
      <c r="N31" s="176"/>
      <c r="O31" s="175"/>
      <c r="P31" s="175"/>
      <c r="Q31" s="175"/>
      <c r="R31" s="175"/>
      <c r="S31" s="175"/>
    </row>
    <row r="32" spans="8:19" ht="12.75">
      <c r="H32" s="175"/>
      <c r="I32" s="175"/>
      <c r="J32" s="175"/>
      <c r="K32" s="175"/>
      <c r="L32" s="175"/>
      <c r="M32" s="175"/>
      <c r="N32" s="175"/>
      <c r="O32" s="175"/>
      <c r="P32" s="175"/>
      <c r="Q32" s="175"/>
      <c r="R32" s="175"/>
      <c r="S32" s="175"/>
    </row>
    <row r="33" spans="8:19" ht="12.75">
      <c r="H33" s="175"/>
      <c r="I33" s="175"/>
      <c r="J33" s="175"/>
      <c r="K33" s="175"/>
      <c r="L33" s="175"/>
      <c r="M33" s="175"/>
      <c r="N33" s="175"/>
      <c r="O33" s="175"/>
      <c r="P33" s="175"/>
      <c r="Q33" s="175"/>
      <c r="R33" s="175"/>
      <c r="S33" s="175"/>
    </row>
    <row r="34" spans="8:19" ht="12.75">
      <c r="H34" s="175"/>
      <c r="I34" s="175"/>
      <c r="J34" s="175"/>
      <c r="K34" s="175"/>
      <c r="L34" s="175"/>
      <c r="M34" s="175"/>
      <c r="N34" s="175"/>
      <c r="O34" s="175"/>
      <c r="P34" s="175"/>
      <c r="Q34" s="175"/>
      <c r="R34" s="175"/>
      <c r="S34" s="175"/>
    </row>
    <row r="35" spans="8:19" ht="12.75">
      <c r="H35" s="175"/>
      <c r="I35" s="175"/>
      <c r="J35" s="175"/>
      <c r="K35" s="175"/>
      <c r="L35" s="175"/>
      <c r="M35" s="175"/>
      <c r="N35" s="175"/>
      <c r="O35" s="175"/>
      <c r="P35" s="175"/>
      <c r="Q35" s="175"/>
      <c r="R35" s="175"/>
      <c r="S35" s="175"/>
    </row>
    <row r="36" spans="8:19" ht="12.75">
      <c r="H36" s="175"/>
      <c r="I36" s="175"/>
      <c r="J36" s="175"/>
      <c r="K36" s="175"/>
      <c r="L36" s="175"/>
      <c r="M36" s="175"/>
      <c r="N36" s="175"/>
      <c r="O36" s="175"/>
      <c r="P36" s="175"/>
      <c r="Q36" s="175"/>
      <c r="R36" s="175"/>
      <c r="S36" s="175"/>
    </row>
    <row r="37" spans="8:19" ht="12.75">
      <c r="H37" s="175"/>
      <c r="I37" s="175"/>
      <c r="J37" s="175"/>
      <c r="K37" s="175"/>
      <c r="L37" s="175"/>
      <c r="M37" s="175"/>
      <c r="N37" s="175"/>
      <c r="O37" s="175"/>
      <c r="P37" s="175"/>
      <c r="Q37" s="175"/>
      <c r="R37" s="175"/>
      <c r="S37" s="175"/>
    </row>
    <row r="38" spans="8:19" ht="12.75">
      <c r="H38" s="175"/>
      <c r="I38" s="175"/>
      <c r="J38" s="175"/>
      <c r="K38" s="175"/>
      <c r="L38" s="175"/>
      <c r="M38" s="175"/>
      <c r="N38" s="175"/>
      <c r="O38" s="175"/>
      <c r="P38" s="175"/>
      <c r="Q38" s="175"/>
      <c r="R38" s="175"/>
      <c r="S38" s="175"/>
    </row>
    <row r="39" spans="8:19" ht="12.75">
      <c r="H39" s="175"/>
      <c r="I39" s="175"/>
      <c r="J39" s="175"/>
      <c r="K39" s="175"/>
      <c r="L39" s="175"/>
      <c r="M39" s="175"/>
      <c r="N39" s="175"/>
      <c r="O39" s="175"/>
      <c r="P39" s="175"/>
      <c r="Q39" s="175"/>
      <c r="R39" s="175"/>
      <c r="S39" s="175"/>
    </row>
    <row r="40" spans="8:19" ht="12.75">
      <c r="H40" s="175"/>
      <c r="I40" s="175"/>
      <c r="J40" s="175"/>
      <c r="K40" s="175"/>
      <c r="L40" s="175"/>
      <c r="M40" s="175"/>
      <c r="N40" s="175"/>
      <c r="O40" s="175"/>
      <c r="P40" s="175"/>
      <c r="Q40" s="175"/>
      <c r="R40" s="175"/>
      <c r="S40" s="175"/>
    </row>
  </sheetData>
  <sheetProtection/>
  <mergeCells count="38">
    <mergeCell ref="Q20:R20"/>
    <mergeCell ref="A15:A19"/>
    <mergeCell ref="B18:E18"/>
    <mergeCell ref="B19:E19"/>
    <mergeCell ref="Q15:R15"/>
    <mergeCell ref="Q16:R16"/>
    <mergeCell ref="Q17:R17"/>
    <mergeCell ref="Q18:R18"/>
    <mergeCell ref="Q19:R19"/>
    <mergeCell ref="A12:A14"/>
    <mergeCell ref="B12:E14"/>
    <mergeCell ref="F12:F14"/>
    <mergeCell ref="G12:G14"/>
    <mergeCell ref="H12:H14"/>
    <mergeCell ref="B17:E17"/>
    <mergeCell ref="I12:S13"/>
    <mergeCell ref="Q14:R14"/>
    <mergeCell ref="B16:E16"/>
    <mergeCell ref="A9:D9"/>
    <mergeCell ref="E9:S9"/>
    <mergeCell ref="A10:D10"/>
    <mergeCell ref="E10:S10"/>
    <mergeCell ref="A11:D11"/>
    <mergeCell ref="E11:S11"/>
    <mergeCell ref="B15:E15"/>
    <mergeCell ref="A5:S5"/>
    <mergeCell ref="A6:S6"/>
    <mergeCell ref="A7:D7"/>
    <mergeCell ref="E7:S7"/>
    <mergeCell ref="A8:D8"/>
    <mergeCell ref="E8:S8"/>
    <mergeCell ref="A1:C4"/>
    <mergeCell ref="D1:O2"/>
    <mergeCell ref="Q1:S1"/>
    <mergeCell ref="Q2:S2"/>
    <mergeCell ref="D3:O4"/>
    <mergeCell ref="R3:S3"/>
    <mergeCell ref="R4:S4"/>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2016-05-03T19:32:30Z</cp:lastPrinted>
  <dcterms:created xsi:type="dcterms:W3CDTF">2009-04-02T20:41:07Z</dcterms:created>
  <dcterms:modified xsi:type="dcterms:W3CDTF">2019-11-21T17:16:42Z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