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 H.A." sheetId="1" r:id="rId1"/>
    <sheet name="POA H.B." sheetId="2" r:id="rId2"/>
    <sheet name="POA H.C. " sheetId="3" r:id="rId3"/>
    <sheet name="POA H.D. " sheetId="4" r:id="rId4"/>
  </sheets>
  <externalReferences>
    <externalReference r:id="rId7"/>
  </externalReferences>
  <definedNames>
    <definedName name="_xlnm.Print_Area" localSheetId="0">'POA H.A.'!$A$1:$O$24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<sst xmlns="http://schemas.openxmlformats.org/spreadsheetml/2006/main" count="402" uniqueCount="201">
  <si>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</si>
  <si>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</si>
  <si>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</si>
  <si>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</si>
  <si>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</si>
  <si>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</si>
  <si>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</si>
  <si>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</si>
  <si>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</si>
  <si>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</si>
  <si>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</si>
  <si>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</si>
  <si>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</si>
  <si>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</si>
  <si>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</si>
  <si>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</si>
  <si>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</si>
  <si>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</si>
  <si>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</si>
  <si>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</si>
  <si>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</si>
  <si>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</si>
  <si>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</si>
  <si>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</si>
  <si>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</si>
  <si>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</si>
  <si>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</si>
  <si>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</si>
  <si>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</si>
  <si>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</si>
  <si>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</si>
  <si>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</si>
  <si>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</si>
  <si>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</si>
  <si>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</si>
  <si>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</si>
  <si>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</si>
  <si>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</si>
  <si>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</si>
  <si>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</si>
  <si>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</si>
  <si>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</si>
  <si>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</si>
  <si>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</si>
  <si>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</si>
  <si>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</si>
  <si>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</si>
  <si>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</si>
  <si>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</si>
  <si>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</si>
  <si>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</si>
  <si>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</si>
  <si>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</si>
  <si>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</si>
  <si>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</si>
  <si>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</si>
  <si>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</si>
  <si>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</si>
  <si>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</si>
  <si>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</si>
  <si>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</si>
  <si>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</si>
  <si>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</si>
  <si>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</si>
  <si>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</si>
  <si>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</si>
  <si>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</si>
  <si>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</si>
  <si>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</si>
  <si>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</si>
  <si>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</si>
  <si>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</si>
  <si>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</si>
  <si>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</si>
  <si>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</si>
  <si>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</si>
  <si>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</si>
  <si>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</si>
  <si>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</si>
  <si>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</si>
  <si>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</si>
  <si>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</si>
  <si>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</si>
  <si>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</si>
  <si>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</si>
  <si>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</si>
  <si>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</si>
  <si>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</si>
  <si>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</si>
  <si>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</si>
  <si>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</si>
  <si>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</si>
  <si>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</si>
  <si>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</si>
  <si>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</si>
  <si>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</si>
  <si>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</si>
  <si>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</si>
  <si>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</si>
  <si>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</si>
  <si>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</si>
  <si>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</si>
  <si>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</si>
  <si>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</si>
  <si>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</si>
  <si>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</si>
  <si>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</si>
  <si>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</si>
  <si>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</si>
  <si>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</si>
  <si>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</si>
  <si>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</si>
  <si>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</si>
  <si>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</si>
  <si>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</si>
  <si>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</si>
  <si>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</si>
  <si>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</si>
  <si>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</si>
  <si>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</si>
  <si>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</si>
  <si>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</si>
  <si>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</si>
  <si>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PROCESOS PRODUCTIVOS COMPETITIVOS Y SOSTENIBLES, PREVENCIÓN Y CONTROL DE LA CONTAMINACIÓN Y EL DETERIORO AMBIENTAL</t>
  </si>
  <si>
    <t>Desarrollo de Procesos Productivos Sostenibles</t>
  </si>
  <si>
    <t>Sectores Productivos y Negocios Verdes Sostenibles</t>
  </si>
  <si>
    <t>Incentivar, asesorar, acompañar e implementar proyectos amigables con el medio ambiente, en los procesos productivos con el fin de mitigar los impactos de las actividades convencionales insostenibles en la jurisdicción de CORPOBOYACÁ.</t>
  </si>
  <si>
    <t>Implementación de la estrategia "Boyacá 2030, 20% menos carbono"</t>
  </si>
  <si>
    <t>Negocios verdes sostenibles</t>
  </si>
  <si>
    <t xml:space="preserve">Seguimiento a la información sectorial Minera y Agropecuaria </t>
  </si>
  <si>
    <t>Fortalecimiento del conocimiento ambiental en buenas practicas en los sectores productivos (agropecuario y minero)</t>
  </si>
  <si>
    <t xml:space="preserve"> Manejo y protección del suelo</t>
  </si>
  <si>
    <t>Implementación de estrategias para recuperación del suelo</t>
  </si>
  <si>
    <t>Desarrollar actividades de generación de conocimiento no formal en los sectores productivos: agropecuario, forestal, hidrobiológica y minero</t>
  </si>
  <si>
    <t>Implementación y operación de ventanillas ambientales</t>
  </si>
  <si>
    <t>Formulación e implementación del programa regional de negocios verdes</t>
  </si>
  <si>
    <t>Monitorear proyectos de producción más limpia en sectores de producción artesanal de ladrillo y cal</t>
  </si>
  <si>
    <t>Promover y gestionar las estrategias relacionadas con esquemas de pagos por servicios ambientales en los sectores productivos</t>
  </si>
  <si>
    <t>Hacer seguimiento al proyecto de erradicación de fuentes contaminantes</t>
  </si>
  <si>
    <t>Apoyar proyectos de producción más limpia Sector carbón, calizas, esmeraldas y las actividades de alfarería y coquización</t>
  </si>
  <si>
    <t>Apoyar proyectos de reconversión tecnológica en los sectores agroindustrial, agropecuario, forestal hidrobiológico y/o biocomercio</t>
  </si>
  <si>
    <t>Porcentaje de suelos degradados en recuperación o rehabilitación de los priorizados con base en el mapa de erosión</t>
  </si>
  <si>
    <t xml:space="preserve">Número de actividades de generación de conocimiento en los sectores productivos </t>
  </si>
  <si>
    <t>Número de ventanillas ambientales en operación al año</t>
  </si>
  <si>
    <t>Porcentaje de avance del programa regional de negocios verdes por la autoridad ambiental</t>
  </si>
  <si>
    <t>Número de proyectos artesanales de ladrillo y cal monitoreados en el periodo</t>
  </si>
  <si>
    <t>Porcentaje de Personas naturales y jurídicas vinculadas a la estrategia de las seleccionadas</t>
  </si>
  <si>
    <t>Número de seguimientos realizados a las fuentes fijas erradicadas</t>
  </si>
  <si>
    <t>Número de proyectos en los sectores productivos minero e industrial en producción más limpia y/o reconversión tecnológica  acompañados en el periodo</t>
  </si>
  <si>
    <t xml:space="preserve">Número de proyectos en los sectores productivos agroindustrial, agropecuario, forestal hidrobiológico y/o biocomercio apoyados en producción más limpia y/o reconversión tecnológica  </t>
  </si>
  <si>
    <t>TRC</t>
  </si>
  <si>
    <t>TUAS</t>
  </si>
  <si>
    <t>TERMICA</t>
  </si>
  <si>
    <t>HIDROSOGAMOSO</t>
  </si>
  <si>
    <t>GARAGOA</t>
  </si>
  <si>
    <t>ACTIVIDADES PA</t>
  </si>
  <si>
    <t>JAIRO IGNACIO GARCIA</t>
  </si>
  <si>
    <t>Subdicrector de ecosistemas y gestion amabiental</t>
  </si>
  <si>
    <t>Responsable proceso Evaluación Misional</t>
  </si>
  <si>
    <t xml:space="preserve">TOTAL $ </t>
  </si>
  <si>
    <t>Implementación de Acciones de Manejo y Conservación de ecosistemas Estratégicos</t>
  </si>
  <si>
    <t> Número de acciones desarrolladas en ecosistemas estratégicos</t>
  </si>
  <si>
    <t xml:space="preserve"> $-   </t>
  </si>
  <si>
    <t>Versión 0</t>
  </si>
  <si>
    <t>SOBRETASA</t>
  </si>
  <si>
    <t>Instalación de sistemas agropastoriles en los Mpios de la provincia de  Lengupá jurisdicción de CORPOBOYACA - PGN</t>
  </si>
  <si>
    <t>Establecer sistemas silvopastoriles en  áreas con vocación  ganadera</t>
  </si>
  <si>
    <t>Número de hectareas establecidas de sistemas forestales para la recuperación, conservación y protección de Recursos Naturales Renovables</t>
  </si>
  <si>
    <t xml:space="preserve">Fortalecer la participación comunitaria  en el manejo de sistemas Silvopastoriles
</t>
  </si>
  <si>
    <t>Número de personas  Capacitacitadas</t>
  </si>
  <si>
    <t xml:space="preserve">Formulacion Plan Operativo, </t>
  </si>
  <si>
    <t>Jurisdicción CORPOBOYACA</t>
  </si>
  <si>
    <t>(No. De hectareas implementadas con BPA/ No. De hectareas programadas</t>
  </si>
  <si>
    <t>Gastos de transporte</t>
  </si>
  <si>
    <t>Implementar el ecoturismo como estrategia de conservación y desarrollo sostenible en el Parque Natural Regional Serranía El Peligro.</t>
  </si>
  <si>
    <t>Fortalecer los procesos comunitarios locales y articularlos con las acciones institucionales entorno a los procesos de conservación a través del ecoturismo</t>
  </si>
  <si>
    <t>Implementar la fase I  del plan de  ordenamiento ecoturístico del área protegida</t>
  </si>
  <si>
    <t>Desarrollar una plataforma interactiva de ecoturismo a través de la Ventanilla de Negocios Verdes de Corpoboyacá</t>
  </si>
  <si>
    <t>Documentos de política para la conservación de la biodiversidad y sus servicio eco sistémicos</t>
  </si>
  <si>
    <t>Porcentaje de  avance en Infraestructura ecoturística construida</t>
  </si>
  <si>
    <t>Porcentaje de avance en la Infraestructura construida para la administración, la vigilancia y el control de las áreas protegidas</t>
  </si>
  <si>
    <t>Hectareas con  practicas amigables con el medio ambiente</t>
  </si>
  <si>
    <t>DIEGO ALFREDO ROA NIÑO</t>
  </si>
  <si>
    <t>METAS AÑO 2020</t>
  </si>
  <si>
    <t>B. - PROGRAMACION PLAN DE NECESIDADES  AÑO 2020</t>
  </si>
  <si>
    <r>
      <t xml:space="preserve">C. - PROGRAMACION BIENES Y SERVICIOS  ALMACÉN AÑO </t>
    </r>
    <r>
      <rPr>
        <b/>
        <sz val="14"/>
        <color indexed="8"/>
        <rFont val="Arial"/>
        <family val="2"/>
      </rPr>
      <t>2020</t>
    </r>
  </si>
  <si>
    <r>
      <t xml:space="preserve">VALOR UNITARIO Incluido IVA $ 
</t>
    </r>
    <r>
      <rPr>
        <b/>
        <sz val="9"/>
        <color indexed="8"/>
        <rFont val="Arial"/>
        <family val="2"/>
      </rPr>
      <t>2020</t>
    </r>
  </si>
  <si>
    <t>ISAGEN-Central Hidroelectrica Sogamoso</t>
  </si>
  <si>
    <t>Insumos agricolas</t>
  </si>
  <si>
    <t>Global</t>
  </si>
  <si>
    <t>IVA</t>
  </si>
  <si>
    <t>Material promocional</t>
  </si>
  <si>
    <t>unidad</t>
  </si>
  <si>
    <t xml:space="preserve">200 hectareas con practicas amigables con el medo ambiente </t>
  </si>
  <si>
    <t>METAS 2020</t>
  </si>
  <si>
    <t>COSTOS 2020</t>
  </si>
  <si>
    <t>Toner  CF325A NEGRO M830/806. MARCA HEWLETT PACKERD.</t>
  </si>
  <si>
    <t>101020001</t>
  </si>
  <si>
    <t>Unidad</t>
  </si>
  <si>
    <t>0.494579</t>
  </si>
  <si>
    <t>Agrónomo y/o ingeniero agrónomo y/o ingeniero agrícola y/o agrólogo con experiencia en manejo y protección del recurso suelo, con experiencia profesional de 30 meses y 12 meses de experiencia específica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</si>
</sst>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&quot;$&quot;#,##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$&quot;\ #,##0.00"/>
    <numFmt numFmtId="209" formatCode="[$-240A]dddd\,\ dd&quot; de &quot;mmmm&quot; de &quot;yyyy"/>
    <numFmt numFmtId="210" formatCode="[$-240A]hh:mm:ss\ AM/PM"/>
    <numFmt numFmtId="211" formatCode="_(* #,##0.0_);_(* \(#,##0.0\);_(* &quot;-&quot;??_);_(@_)"/>
    <numFmt numFmtId="212" formatCode="_(* #,##0.000_);_(* \(#,##0.000\);_(* &quot;-&quot;??_);_(@_)"/>
    <numFmt numFmtId="213" formatCode="_(* #,##0.0000_);_(* \(#,##0.0000\);_(* &quot;-&quot;??_);_(@_)"/>
    <numFmt numFmtId="214" formatCode="_-* #,##0.0_-;\-* #,##0.0_-;_-* &quot;-&quot;?_-;_-@_-"/>
    <numFmt numFmtId="215" formatCode="_-* #,##0.000_-;\-* #,##0.000_-;_-* &quot;-&quot;?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1"/>
      <color indexed="8"/>
      <name val="NimbusSanL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 tint="0.24998000264167786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NimbusSan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0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51" applyNumberFormat="1" applyFont="1" applyFill="1" applyBorder="1" applyAlignment="1">
      <alignment horizontal="left" vertical="center"/>
    </xf>
    <xf numFmtId="189" fontId="0" fillId="0" borderId="0" xfId="55" applyNumberFormat="1" applyFont="1" applyAlignment="1">
      <alignment horizontal="center" vertical="center"/>
    </xf>
    <xf numFmtId="189" fontId="0" fillId="0" borderId="0" xfId="55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54" applyNumberFormat="1" applyAlignment="1">
      <alignment vertical="center"/>
    </xf>
    <xf numFmtId="188" fontId="0" fillId="0" borderId="0" xfId="54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3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3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3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3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89" fontId="20" fillId="0" borderId="0" xfId="56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5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justify" vertical="center" wrapText="1"/>
    </xf>
    <xf numFmtId="3" fontId="28" fillId="0" borderId="10" xfId="0" applyNumberFormat="1" applyFont="1" applyFill="1" applyBorder="1" applyAlignment="1">
      <alignment horizontal="justify" vertical="center" wrapText="1"/>
    </xf>
    <xf numFmtId="188" fontId="28" fillId="0" borderId="10" xfId="53" applyNumberFormat="1" applyFont="1" applyFill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55" fillId="24" borderId="12" xfId="0" applyFont="1" applyFill="1" applyBorder="1" applyAlignment="1">
      <alignment vertical="center"/>
    </xf>
    <xf numFmtId="0" fontId="55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5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5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5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55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5" applyNumberFormat="1" applyFont="1" applyFill="1" applyBorder="1" applyAlignment="1">
      <alignment horizontal="center" vertical="center"/>
    </xf>
    <xf numFmtId="189" fontId="0" fillId="24" borderId="11" xfId="55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189" fontId="0" fillId="24" borderId="25" xfId="55" applyNumberFormat="1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5" applyNumberFormat="1" applyFont="1" applyFill="1" applyBorder="1" applyAlignment="1">
      <alignment horizontal="center" vertical="center"/>
    </xf>
    <xf numFmtId="189" fontId="0" fillId="24" borderId="17" xfId="55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3" xfId="0" applyFont="1" applyFill="1" applyBorder="1" applyAlignment="1">
      <alignment vertical="center" wrapText="1"/>
    </xf>
    <xf numFmtId="0" fontId="20" fillId="24" borderId="27" xfId="0" applyFont="1" applyFill="1" applyBorder="1" applyAlignment="1">
      <alignment vertical="center" wrapText="1"/>
    </xf>
    <xf numFmtId="189" fontId="0" fillId="24" borderId="16" xfId="55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5" applyNumberFormat="1" applyFont="1" applyFill="1" applyAlignment="1">
      <alignment horizontal="center" vertical="center"/>
    </xf>
    <xf numFmtId="189" fontId="0" fillId="24" borderId="0" xfId="55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28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189" fontId="20" fillId="0" borderId="10" xfId="56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justify" vertical="center"/>
    </xf>
    <xf numFmtId="0" fontId="0" fillId="0" borderId="32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5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49" fontId="19" fillId="0" borderId="33" xfId="55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49" fontId="19" fillId="0" borderId="27" xfId="55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9" fontId="27" fillId="4" borderId="10" xfId="66" applyFont="1" applyFill="1" applyBorder="1" applyAlignment="1">
      <alignment vertical="center"/>
    </xf>
    <xf numFmtId="0" fontId="56" fillId="0" borderId="34" xfId="0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3" fontId="0" fillId="0" borderId="35" xfId="0" applyNumberFormat="1" applyFont="1" applyFill="1" applyBorder="1" applyAlignment="1">
      <alignment horizontal="right" vertical="center"/>
    </xf>
    <xf numFmtId="0" fontId="0" fillId="24" borderId="15" xfId="0" applyFill="1" applyBorder="1" applyAlignment="1">
      <alignment vertical="center" wrapText="1"/>
    </xf>
    <xf numFmtId="3" fontId="0" fillId="24" borderId="35" xfId="0" applyNumberFormat="1" applyFont="1" applyFill="1" applyBorder="1" applyAlignment="1">
      <alignment horizontal="right" vertical="center"/>
    </xf>
    <xf numFmtId="189" fontId="26" fillId="0" borderId="0" xfId="0" applyNumberFormat="1" applyFon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189" fontId="0" fillId="24" borderId="10" xfId="49" applyNumberFormat="1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 vertical="center" wrapText="1"/>
    </xf>
    <xf numFmtId="3" fontId="38" fillId="0" borderId="10" xfId="61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208" fontId="22" fillId="0" borderId="10" xfId="0" applyNumberFormat="1" applyFont="1" applyFill="1" applyBorder="1" applyAlignment="1">
      <alignment horizontal="center" vertical="center" wrapText="1"/>
    </xf>
    <xf numFmtId="189" fontId="19" fillId="0" borderId="0" xfId="0" applyNumberFormat="1" applyFont="1" applyAlignment="1">
      <alignment vertical="center"/>
    </xf>
    <xf numFmtId="0" fontId="24" fillId="0" borderId="10" xfId="63" applyFont="1" applyBorder="1" applyAlignment="1">
      <alignment horizontal="center" vertical="center" wrapText="1"/>
      <protection/>
    </xf>
    <xf numFmtId="0" fontId="19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25" fillId="0" borderId="10" xfId="63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horizontal="center" vertical="center" wrapText="1"/>
      <protection/>
    </xf>
    <xf numFmtId="192" fontId="58" fillId="24" borderId="10" xfId="59" applyNumberFormat="1" applyFont="1" applyFill="1" applyBorder="1" applyAlignment="1" applyProtection="1">
      <alignment horizontal="center" vertical="center"/>
      <protection/>
    </xf>
    <xf numFmtId="0" fontId="0" fillId="24" borderId="10" xfId="63" applyFont="1" applyFill="1" applyBorder="1" applyAlignment="1">
      <alignment vertical="center" wrapText="1"/>
      <protection/>
    </xf>
    <xf numFmtId="0" fontId="33" fillId="24" borderId="10" xfId="63" applyFont="1" applyFill="1" applyBorder="1" applyAlignment="1" applyProtection="1">
      <alignment vertical="center" wrapText="1"/>
      <protection/>
    </xf>
    <xf numFmtId="0" fontId="58" fillId="24" borderId="10" xfId="63" applyFont="1" applyFill="1" applyBorder="1" applyAlignment="1" applyProtection="1">
      <alignment horizontal="center" vertical="center"/>
      <protection locked="0"/>
    </xf>
    <xf numFmtId="0" fontId="0" fillId="24" borderId="10" xfId="63" applyFont="1" applyFill="1" applyBorder="1" applyAlignment="1">
      <alignment horizontal="center" vertical="center" wrapText="1"/>
      <protection/>
    </xf>
    <xf numFmtId="0" fontId="58" fillId="24" borderId="10" xfId="63" applyFont="1" applyFill="1" applyBorder="1" applyAlignment="1" applyProtection="1">
      <alignment horizontal="center" vertical="center" wrapText="1"/>
      <protection locked="0"/>
    </xf>
    <xf numFmtId="192" fontId="58" fillId="24" borderId="10" xfId="59" applyNumberFormat="1" applyFont="1" applyFill="1" applyBorder="1" applyAlignment="1" applyProtection="1">
      <alignment horizontal="center" vertical="center" wrapText="1"/>
      <protection/>
    </xf>
    <xf numFmtId="192" fontId="58" fillId="25" borderId="10" xfId="59" applyNumberFormat="1" applyFont="1" applyFill="1" applyBorder="1" applyAlignment="1" applyProtection="1">
      <alignment horizontal="center" vertical="center"/>
      <protection/>
    </xf>
    <xf numFmtId="192" fontId="0" fillId="24" borderId="10" xfId="63" applyNumberFormat="1" applyFont="1" applyFill="1" applyBorder="1" applyAlignment="1">
      <alignment vertical="center"/>
      <protection/>
    </xf>
    <xf numFmtId="0" fontId="33" fillId="24" borderId="34" xfId="63" applyFont="1" applyFill="1" applyBorder="1" applyAlignment="1" applyProtection="1">
      <alignment vertical="center" wrapText="1"/>
      <protection/>
    </xf>
    <xf numFmtId="0" fontId="58" fillId="24" borderId="34" xfId="63" applyFont="1" applyFill="1" applyBorder="1" applyAlignment="1" applyProtection="1">
      <alignment horizontal="center" vertical="center"/>
      <protection locked="0"/>
    </xf>
    <xf numFmtId="192" fontId="58" fillId="0" borderId="10" xfId="59" applyNumberFormat="1" applyFont="1" applyBorder="1" applyAlignment="1" applyProtection="1">
      <alignment horizontal="center" vertical="center"/>
      <protection/>
    </xf>
    <xf numFmtId="192" fontId="58" fillId="24" borderId="34" xfId="59" applyNumberFormat="1" applyFont="1" applyFill="1" applyBorder="1" applyAlignment="1" applyProtection="1">
      <alignment horizontal="center" vertical="center"/>
      <protection/>
    </xf>
    <xf numFmtId="192" fontId="0" fillId="24" borderId="34" xfId="63" applyNumberFormat="1" applyFont="1" applyFill="1" applyBorder="1" applyAlignment="1">
      <alignment vertical="center"/>
      <protection/>
    </xf>
    <xf numFmtId="192" fontId="0" fillId="0" borderId="10" xfId="63" applyNumberFormat="1" applyFont="1" applyBorder="1" applyAlignment="1">
      <alignment horizontal="center" vertical="center"/>
      <protection/>
    </xf>
    <xf numFmtId="0" fontId="33" fillId="0" borderId="10" xfId="63" applyFont="1" applyFill="1" applyBorder="1" applyAlignment="1" applyProtection="1">
      <alignment vertical="center" wrapText="1"/>
      <protection/>
    </xf>
    <xf numFmtId="9" fontId="58" fillId="24" borderId="10" xfId="63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63" applyFont="1" applyFill="1" applyBorder="1" applyAlignment="1" applyProtection="1">
      <alignment horizontal="center" vertical="center" wrapText="1"/>
      <protection locked="0"/>
    </xf>
    <xf numFmtId="0" fontId="0" fillId="0" borderId="10" xfId="63" applyFont="1" applyFill="1" applyBorder="1" applyAlignment="1">
      <alignment horizontal="center" vertical="center" wrapText="1"/>
      <protection/>
    </xf>
    <xf numFmtId="0" fontId="27" fillId="4" borderId="10" xfId="63" applyFont="1" applyFill="1" applyBorder="1" applyAlignment="1">
      <alignment vertical="center"/>
      <protection/>
    </xf>
    <xf numFmtId="192" fontId="27" fillId="4" borderId="10" xfId="63" applyNumberFormat="1" applyFont="1" applyFill="1" applyBorder="1" applyAlignment="1">
      <alignment vertical="center"/>
      <protection/>
    </xf>
    <xf numFmtId="196" fontId="27" fillId="4" borderId="10" xfId="63" applyNumberFormat="1" applyFont="1" applyFill="1" applyBorder="1" applyAlignment="1">
      <alignment vertical="center"/>
      <protection/>
    </xf>
    <xf numFmtId="0" fontId="27" fillId="0" borderId="0" xfId="63" applyFont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Fill="1" applyAlignment="1">
      <alignment vertical="center"/>
      <protection/>
    </xf>
    <xf numFmtId="9" fontId="0" fillId="0" borderId="0" xfId="63" applyNumberFormat="1" applyAlignment="1">
      <alignment vertical="center"/>
      <protection/>
    </xf>
    <xf numFmtId="9" fontId="58" fillId="24" borderId="10" xfId="63" applyNumberFormat="1" applyFont="1" applyFill="1" applyBorder="1" applyAlignment="1" applyProtection="1">
      <alignment horizontal="center" vertical="center"/>
      <protection locked="0"/>
    </xf>
    <xf numFmtId="1" fontId="58" fillId="24" borderId="10" xfId="63" applyNumberFormat="1" applyFont="1" applyFill="1" applyBorder="1" applyAlignment="1" applyProtection="1">
      <alignment horizontal="center" vertical="center"/>
      <protection locked="0"/>
    </xf>
    <xf numFmtId="189" fontId="0" fillId="24" borderId="10" xfId="55" applyNumberFormat="1" applyFont="1" applyFill="1" applyBorder="1" applyAlignment="1">
      <alignment vertical="center" wrapText="1"/>
    </xf>
    <xf numFmtId="49" fontId="59" fillId="24" borderId="10" xfId="64" applyNumberFormat="1" applyFont="1" applyFill="1" applyBorder="1" applyAlignment="1">
      <alignment horizontal="center" vertical="center" wrapText="1"/>
      <protection/>
    </xf>
    <xf numFmtId="166" fontId="22" fillId="0" borderId="10" xfId="60" applyNumberFormat="1" applyFont="1" applyBorder="1" applyAlignment="1">
      <alignment horizontal="right" vertical="center" wrapText="1"/>
    </xf>
    <xf numFmtId="0" fontId="0" fillId="24" borderId="10" xfId="62" applyFont="1" applyFill="1" applyBorder="1" applyAlignment="1">
      <alignment horizontal="center" vertical="center" wrapText="1"/>
      <protection/>
    </xf>
    <xf numFmtId="188" fontId="22" fillId="0" borderId="10" xfId="53" applyNumberFormat="1" applyFont="1" applyFill="1" applyBorder="1" applyAlignment="1">
      <alignment horizontal="justify" vertical="center" wrapText="1"/>
    </xf>
    <xf numFmtId="49" fontId="22" fillId="0" borderId="34" xfId="0" applyNumberFormat="1" applyFont="1" applyFill="1" applyBorder="1" applyAlignment="1">
      <alignment horizontal="justify" vertical="center" wrapText="1"/>
    </xf>
    <xf numFmtId="188" fontId="22" fillId="0" borderId="10" xfId="60" applyNumberFormat="1" applyFont="1" applyBorder="1" applyAlignment="1">
      <alignment horizontal="right" vertical="center" wrapText="1"/>
    </xf>
    <xf numFmtId="207" fontId="0" fillId="24" borderId="10" xfId="0" applyNumberFormat="1" applyFont="1" applyFill="1" applyBorder="1" applyAlignment="1">
      <alignment horizontal="center" vertical="center"/>
    </xf>
    <xf numFmtId="213" fontId="26" fillId="0" borderId="0" xfId="0" applyNumberFormat="1" applyFont="1" applyAlignment="1">
      <alignment vertical="center"/>
    </xf>
    <xf numFmtId="0" fontId="0" fillId="24" borderId="34" xfId="63" applyFont="1" applyFill="1" applyBorder="1" applyAlignment="1">
      <alignment horizontal="center" vertical="center" wrapText="1"/>
      <protection/>
    </xf>
    <xf numFmtId="188" fontId="27" fillId="0" borderId="10" xfId="52" applyNumberFormat="1" applyFont="1" applyFill="1" applyBorder="1" applyAlignment="1">
      <alignment vertical="center" wrapText="1"/>
    </xf>
    <xf numFmtId="188" fontId="60" fillId="0" borderId="10" xfId="52" applyNumberFormat="1" applyFont="1" applyFill="1" applyBorder="1" applyAlignment="1">
      <alignment vertical="center" wrapText="1"/>
    </xf>
    <xf numFmtId="189" fontId="27" fillId="0" borderId="10" xfId="49" applyNumberFormat="1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left" vertical="center"/>
    </xf>
    <xf numFmtId="0" fontId="27" fillId="24" borderId="37" xfId="0" applyFont="1" applyFill="1" applyBorder="1" applyAlignment="1">
      <alignment horizontal="left" vertical="center"/>
    </xf>
    <xf numFmtId="189" fontId="0" fillId="24" borderId="10" xfId="55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 applyProtection="1">
      <alignment vertical="center" wrapText="1"/>
      <protection/>
    </xf>
    <xf numFmtId="192" fontId="0" fillId="24" borderId="10" xfId="63" applyNumberFormat="1" applyFont="1" applyFill="1" applyBorder="1" applyAlignment="1">
      <alignment horizontal="center" vertical="center"/>
      <protection/>
    </xf>
    <xf numFmtId="0" fontId="0" fillId="25" borderId="25" xfId="63" applyFont="1" applyFill="1" applyBorder="1" applyAlignment="1">
      <alignment vertical="center" wrapText="1"/>
      <protection/>
    </xf>
    <xf numFmtId="0" fontId="33" fillId="25" borderId="25" xfId="63" applyFont="1" applyFill="1" applyBorder="1" applyAlignment="1" applyProtection="1">
      <alignment horizontal="left" vertical="center" wrapText="1"/>
      <protection/>
    </xf>
    <xf numFmtId="9" fontId="58" fillId="25" borderId="25" xfId="66" applyFont="1" applyFill="1" applyBorder="1" applyAlignment="1" applyProtection="1">
      <alignment horizontal="center" vertical="center"/>
      <protection locked="0"/>
    </xf>
    <xf numFmtId="0" fontId="0" fillId="25" borderId="25" xfId="63" applyFont="1" applyFill="1" applyBorder="1" applyAlignment="1">
      <alignment horizontal="center" vertical="center" wrapText="1"/>
      <protection/>
    </xf>
    <xf numFmtId="9" fontId="58" fillId="25" borderId="25" xfId="66" applyFont="1" applyFill="1" applyBorder="1" applyAlignment="1" applyProtection="1">
      <alignment horizontal="center" vertical="center" wrapText="1"/>
      <protection locked="0"/>
    </xf>
    <xf numFmtId="192" fontId="58" fillId="25" borderId="10" xfId="59" applyNumberFormat="1" applyFont="1" applyFill="1" applyBorder="1" applyAlignment="1" applyProtection="1">
      <alignment horizontal="center" vertical="center" wrapText="1"/>
      <protection/>
    </xf>
    <xf numFmtId="192" fontId="58" fillId="25" borderId="25" xfId="59" applyNumberFormat="1" applyFont="1" applyFill="1" applyBorder="1" applyAlignment="1" applyProtection="1">
      <alignment horizontal="center" vertical="center"/>
      <protection/>
    </xf>
    <xf numFmtId="192" fontId="0" fillId="25" borderId="25" xfId="63" applyNumberFormat="1" applyFont="1" applyFill="1" applyBorder="1" applyAlignment="1">
      <alignment vertical="center"/>
      <protection/>
    </xf>
    <xf numFmtId="0" fontId="0" fillId="24" borderId="36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24" fillId="24" borderId="10" xfId="0" applyFont="1" applyFill="1" applyBorder="1" applyAlignment="1" applyProtection="1">
      <alignment vertical="center" wrapText="1"/>
      <protection/>
    </xf>
    <xf numFmtId="9" fontId="58" fillId="24" borderId="10" xfId="66" applyFont="1" applyFill="1" applyBorder="1" applyAlignment="1" applyProtection="1">
      <alignment horizontal="center" vertical="center" wrapText="1"/>
      <protection locked="0"/>
    </xf>
    <xf numFmtId="0" fontId="0" fillId="24" borderId="15" xfId="0" applyFont="1" applyFill="1" applyBorder="1" applyAlignment="1">
      <alignment vertical="center" wrapText="1"/>
    </xf>
    <xf numFmtId="3" fontId="38" fillId="24" borderId="10" xfId="61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left" vertical="center"/>
    </xf>
    <xf numFmtId="189" fontId="22" fillId="0" borderId="10" xfId="49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9" fontId="0" fillId="24" borderId="25" xfId="0" applyNumberFormat="1" applyFont="1" applyFill="1" applyBorder="1" applyAlignment="1">
      <alignment horizontal="center" vertical="center" wrapText="1"/>
    </xf>
    <xf numFmtId="9" fontId="33" fillId="25" borderId="25" xfId="66" applyFont="1" applyFill="1" applyBorder="1" applyAlignment="1" applyProtection="1">
      <alignment horizontal="center" vertical="center" wrapText="1"/>
      <protection/>
    </xf>
    <xf numFmtId="170" fontId="33" fillId="25" borderId="25" xfId="57" applyFont="1" applyFill="1" applyBorder="1" applyAlignment="1" applyProtection="1">
      <alignment horizontal="left" vertical="center" wrapText="1"/>
      <protection/>
    </xf>
    <xf numFmtId="0" fontId="33" fillId="24" borderId="10" xfId="63" applyFont="1" applyFill="1" applyBorder="1" applyAlignment="1" applyProtection="1">
      <alignment horizontal="center" vertical="center" wrapText="1"/>
      <protection/>
    </xf>
    <xf numFmtId="170" fontId="33" fillId="24" borderId="10" xfId="57" applyFont="1" applyFill="1" applyBorder="1" applyAlignment="1" applyProtection="1">
      <alignment vertical="center" wrapText="1"/>
      <protection/>
    </xf>
    <xf numFmtId="9" fontId="33" fillId="24" borderId="10" xfId="66" applyFont="1" applyFill="1" applyBorder="1" applyAlignment="1" applyProtection="1">
      <alignment horizontal="center" vertical="center" wrapText="1"/>
      <protection/>
    </xf>
    <xf numFmtId="9" fontId="33" fillId="0" borderId="10" xfId="66" applyFont="1" applyFill="1" applyBorder="1" applyAlignment="1" applyProtection="1">
      <alignment horizontal="center" vertical="center" wrapText="1"/>
      <protection/>
    </xf>
    <xf numFmtId="170" fontId="27" fillId="4" borderId="10" xfId="63" applyNumberFormat="1" applyFont="1" applyFill="1" applyBorder="1" applyAlignment="1">
      <alignment vertical="center"/>
      <protection/>
    </xf>
    <xf numFmtId="195" fontId="0" fillId="24" borderId="10" xfId="5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justify" vertical="center" wrapText="1"/>
    </xf>
    <xf numFmtId="1" fontId="0" fillId="24" borderId="10" xfId="0" applyNumberFormat="1" applyFill="1" applyBorder="1" applyAlignment="1">
      <alignment horizontal="center" vertical="center"/>
    </xf>
    <xf numFmtId="189" fontId="20" fillId="24" borderId="10" xfId="5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89" fontId="20" fillId="0" borderId="31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1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center" wrapText="1"/>
    </xf>
    <xf numFmtId="49" fontId="19" fillId="0" borderId="0" xfId="55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16" borderId="34" xfId="0" applyFont="1" applyFill="1" applyBorder="1" applyAlignment="1">
      <alignment horizontal="left" vertical="center" wrapText="1"/>
    </xf>
    <xf numFmtId="0" fontId="20" fillId="16" borderId="31" xfId="0" applyFont="1" applyFill="1" applyBorder="1" applyAlignment="1">
      <alignment horizontal="left" vertical="center" wrapText="1"/>
    </xf>
    <xf numFmtId="0" fontId="20" fillId="16" borderId="37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19" fillId="0" borderId="11" xfId="55" applyNumberFormat="1" applyFont="1" applyFill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0" fillId="24" borderId="38" xfId="0" applyFont="1" applyFill="1" applyBorder="1" applyAlignment="1">
      <alignment horizontal="left" vertical="center"/>
    </xf>
    <xf numFmtId="189" fontId="20" fillId="24" borderId="25" xfId="55" applyNumberFormat="1" applyFont="1" applyFill="1" applyBorder="1" applyAlignment="1">
      <alignment horizontal="center" vertical="center" wrapText="1"/>
    </xf>
    <xf numFmtId="189" fontId="20" fillId="24" borderId="34" xfId="55" applyNumberFormat="1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89" fontId="20" fillId="24" borderId="10" xfId="55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49" xfId="55" applyNumberFormat="1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0" fontId="27" fillId="24" borderId="21" xfId="0" applyFont="1" applyFill="1" applyBorder="1" applyAlignment="1">
      <alignment horizontal="right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18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56" fillId="24" borderId="58" xfId="0" applyFont="1" applyFill="1" applyBorder="1" applyAlignment="1">
      <alignment horizontal="left" vertical="center"/>
    </xf>
    <xf numFmtId="0" fontId="56" fillId="24" borderId="43" xfId="0" applyFont="1" applyFill="1" applyBorder="1" applyAlignment="1">
      <alignment horizontal="left" vertical="center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14" fontId="25" fillId="24" borderId="19" xfId="0" applyNumberFormat="1" applyFont="1" applyFill="1" applyBorder="1" applyAlignment="1">
      <alignment horizontal="center" vertical="center" wrapText="1"/>
    </xf>
    <xf numFmtId="14" fontId="25" fillId="24" borderId="20" xfId="0" applyNumberFormat="1" applyFont="1" applyFill="1" applyBorder="1" applyAlignment="1">
      <alignment horizontal="center" vertical="center" wrapText="1"/>
    </xf>
    <xf numFmtId="14" fontId="25" fillId="24" borderId="51" xfId="0" applyNumberFormat="1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left" vertical="center"/>
    </xf>
    <xf numFmtId="0" fontId="20" fillId="24" borderId="43" xfId="0" applyFont="1" applyFill="1" applyBorder="1" applyAlignment="1">
      <alignment horizontal="left" vertical="center"/>
    </xf>
    <xf numFmtId="0" fontId="23" fillId="24" borderId="59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left" vertical="center"/>
    </xf>
    <xf numFmtId="0" fontId="22" fillId="24" borderId="37" xfId="0" applyFont="1" applyFill="1" applyBorder="1" applyAlignment="1">
      <alignment horizontal="left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189" fontId="20" fillId="24" borderId="25" xfId="55" applyNumberFormat="1" applyFont="1" applyFill="1" applyBorder="1" applyAlignment="1">
      <alignment horizontal="center" vertical="center"/>
    </xf>
    <xf numFmtId="189" fontId="20" fillId="24" borderId="34" xfId="55" applyNumberFormat="1" applyFont="1" applyFill="1" applyBorder="1" applyAlignment="1">
      <alignment horizontal="center" vertical="center"/>
    </xf>
    <xf numFmtId="189" fontId="21" fillId="24" borderId="49" xfId="55" applyNumberFormat="1" applyFont="1" applyFill="1" applyBorder="1" applyAlignment="1">
      <alignment horizontal="center" vertical="center" wrapText="1"/>
    </xf>
    <xf numFmtId="189" fontId="21" fillId="24" borderId="34" xfId="55" applyNumberFormat="1" applyFont="1" applyFill="1" applyBorder="1" applyAlignment="1">
      <alignment horizontal="center" vertical="center" wrapText="1"/>
    </xf>
    <xf numFmtId="189" fontId="21" fillId="24" borderId="10" xfId="55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3" fontId="22" fillId="0" borderId="31" xfId="64" applyNumberFormat="1" applyFont="1" applyBorder="1" applyAlignment="1">
      <alignment horizontal="center" vertical="center" wrapText="1"/>
      <protection/>
    </xf>
    <xf numFmtId="3" fontId="22" fillId="0" borderId="38" xfId="64" applyNumberFormat="1" applyFont="1" applyBorder="1" applyAlignment="1">
      <alignment horizontal="center" vertical="center" wrapText="1"/>
      <protection/>
    </xf>
    <xf numFmtId="0" fontId="29" fillId="0" borderId="31" xfId="0" applyFont="1" applyFill="1" applyBorder="1" applyAlignment="1">
      <alignment horizontal="justify" vertical="center" wrapText="1"/>
    </xf>
    <xf numFmtId="0" fontId="29" fillId="0" borderId="38" xfId="0" applyFont="1" applyFill="1" applyBorder="1" applyAlignment="1">
      <alignment horizontal="justify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3" fontId="22" fillId="0" borderId="31" xfId="64" applyNumberFormat="1" applyFont="1" applyBorder="1" applyAlignment="1">
      <alignment horizontal="left" vertical="center" wrapText="1"/>
      <protection/>
    </xf>
    <xf numFmtId="3" fontId="22" fillId="0" borderId="38" xfId="64" applyNumberFormat="1" applyFont="1" applyBorder="1" applyAlignment="1">
      <alignment horizontal="left" vertical="center" wrapText="1"/>
      <protection/>
    </xf>
    <xf numFmtId="0" fontId="27" fillId="0" borderId="31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10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25" fillId="0" borderId="10" xfId="63" applyFont="1" applyBorder="1" applyAlignment="1">
      <alignment horizontal="center" vertical="center" wrapText="1"/>
      <protection/>
    </xf>
    <xf numFmtId="14" fontId="25" fillId="0" borderId="10" xfId="63" applyNumberFormat="1" applyFont="1" applyBorder="1" applyAlignment="1">
      <alignment horizontal="center" vertical="center"/>
      <protection/>
    </xf>
    <xf numFmtId="0" fontId="20" fillId="0" borderId="10" xfId="63" applyFont="1" applyBorder="1" applyAlignment="1">
      <alignment horizontal="left" vertical="center"/>
      <protection/>
    </xf>
    <xf numFmtId="0" fontId="18" fillId="0" borderId="10" xfId="63" applyFont="1" applyBorder="1" applyAlignment="1">
      <alignment horizontal="left" vertical="center" wrapText="1"/>
      <protection/>
    </xf>
    <xf numFmtId="0" fontId="24" fillId="0" borderId="10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left" vertical="center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20" fillId="0" borderId="10" xfId="63" applyFont="1" applyFill="1" applyBorder="1" applyAlignment="1">
      <alignment horizontal="center" vertical="center" wrapText="1"/>
      <protection/>
    </xf>
    <xf numFmtId="0" fontId="20" fillId="0" borderId="25" xfId="63" applyFont="1" applyFill="1" applyBorder="1" applyAlignment="1">
      <alignment horizontal="center" vertical="center" wrapText="1"/>
      <protection/>
    </xf>
    <xf numFmtId="0" fontId="20" fillId="0" borderId="61" xfId="63" applyFont="1" applyFill="1" applyBorder="1" applyAlignment="1">
      <alignment horizontal="center" vertical="center" wrapText="1"/>
      <protection/>
    </xf>
    <xf numFmtId="0" fontId="20" fillId="0" borderId="34" xfId="63" applyFont="1" applyFill="1" applyBorder="1" applyAlignment="1">
      <alignment horizontal="center" vertical="center" wrapText="1"/>
      <protection/>
    </xf>
    <xf numFmtId="0" fontId="61" fillId="25" borderId="39" xfId="63" applyFont="1" applyFill="1" applyBorder="1" applyAlignment="1" applyProtection="1">
      <alignment horizontal="center" vertical="center" wrapText="1"/>
      <protection/>
    </xf>
    <xf numFmtId="0" fontId="61" fillId="25" borderId="40" xfId="63" applyFont="1" applyFill="1" applyBorder="1" applyAlignment="1" applyProtection="1">
      <alignment horizontal="center" vertical="center" wrapText="1"/>
      <protection/>
    </xf>
    <xf numFmtId="0" fontId="61" fillId="25" borderId="41" xfId="63" applyFont="1" applyFill="1" applyBorder="1" applyAlignment="1" applyProtection="1">
      <alignment horizontal="center" vertical="center" wrapText="1"/>
      <protection/>
    </xf>
    <xf numFmtId="9" fontId="20" fillId="25" borderId="25" xfId="66" applyFont="1" applyFill="1" applyBorder="1" applyAlignment="1">
      <alignment horizontal="center" vertical="center" wrapText="1"/>
    </xf>
    <xf numFmtId="0" fontId="61" fillId="24" borderId="10" xfId="63" applyFont="1" applyFill="1" applyBorder="1" applyAlignment="1" applyProtection="1">
      <alignment horizontal="center" vertical="center" wrapText="1"/>
      <protection/>
    </xf>
    <xf numFmtId="1" fontId="20" fillId="24" borderId="10" xfId="66" applyNumberFormat="1" applyFont="1" applyFill="1" applyBorder="1" applyAlignment="1">
      <alignment horizontal="center" vertical="center" wrapText="1"/>
    </xf>
    <xf numFmtId="0" fontId="61" fillId="24" borderId="35" xfId="63" applyFont="1" applyFill="1" applyBorder="1" applyAlignment="1" applyProtection="1">
      <alignment horizontal="center" vertical="center" wrapText="1"/>
      <protection/>
    </xf>
    <xf numFmtId="0" fontId="61" fillId="24" borderId="11" xfId="63" applyFont="1" applyFill="1" applyBorder="1" applyAlignment="1" applyProtection="1">
      <alignment horizontal="center" vertical="center" wrapText="1"/>
      <protection/>
    </xf>
    <xf numFmtId="0" fontId="61" fillId="24" borderId="27" xfId="63" applyFont="1" applyFill="1" applyBorder="1" applyAlignment="1" applyProtection="1">
      <alignment horizontal="center" vertical="center" wrapText="1"/>
      <protection/>
    </xf>
    <xf numFmtId="1" fontId="20" fillId="24" borderId="34" xfId="66" applyNumberFormat="1" applyFont="1" applyFill="1" applyBorder="1" applyAlignment="1">
      <alignment horizontal="center" vertical="center" wrapText="1"/>
    </xf>
    <xf numFmtId="0" fontId="0" fillId="24" borderId="25" xfId="63" applyFont="1" applyFill="1" applyBorder="1" applyAlignment="1">
      <alignment horizontal="center" vertical="center" wrapText="1"/>
      <protection/>
    </xf>
    <xf numFmtId="0" fontId="0" fillId="24" borderId="34" xfId="63" applyFont="1" applyFill="1" applyBorder="1" applyAlignment="1">
      <alignment horizontal="center" vertical="center" wrapText="1"/>
      <protection/>
    </xf>
    <xf numFmtId="0" fontId="61" fillId="24" borderId="31" xfId="63" applyFont="1" applyFill="1" applyBorder="1" applyAlignment="1" applyProtection="1">
      <alignment horizontal="center" vertical="center" wrapText="1"/>
      <protection/>
    </xf>
    <xf numFmtId="0" fontId="61" fillId="24" borderId="37" xfId="63" applyFont="1" applyFill="1" applyBorder="1" applyAlignment="1" applyProtection="1">
      <alignment horizontal="center" vertical="center" wrapText="1"/>
      <protection/>
    </xf>
    <xf numFmtId="0" fontId="61" fillId="24" borderId="38" xfId="63" applyFont="1" applyFill="1" applyBorder="1" applyAlignment="1" applyProtection="1">
      <alignment horizontal="center" vertical="center" wrapText="1"/>
      <protection/>
    </xf>
    <xf numFmtId="9" fontId="20" fillId="24" borderId="10" xfId="66" applyFont="1" applyFill="1" applyBorder="1" applyAlignment="1">
      <alignment horizontal="center" vertical="center" wrapText="1"/>
    </xf>
    <xf numFmtId="0" fontId="0" fillId="0" borderId="25" xfId="63" applyFont="1" applyBorder="1" applyAlignment="1">
      <alignment horizontal="center" vertical="center" wrapText="1"/>
      <protection/>
    </xf>
    <xf numFmtId="0" fontId="0" fillId="0" borderId="61" xfId="63" applyFont="1" applyBorder="1" applyAlignment="1">
      <alignment horizontal="center" vertical="center" wrapText="1"/>
      <protection/>
    </xf>
    <xf numFmtId="0" fontId="0" fillId="0" borderId="34" xfId="63" applyFont="1" applyBorder="1" applyAlignment="1">
      <alignment horizontal="center" vertical="center" wrapText="1"/>
      <protection/>
    </xf>
    <xf numFmtId="0" fontId="61" fillId="0" borderId="31" xfId="63" applyFont="1" applyFill="1" applyBorder="1" applyAlignment="1" applyProtection="1">
      <alignment horizontal="center" vertical="center" wrapText="1"/>
      <protection/>
    </xf>
    <xf numFmtId="0" fontId="61" fillId="0" borderId="37" xfId="63" applyFont="1" applyFill="1" applyBorder="1" applyAlignment="1" applyProtection="1">
      <alignment horizontal="center" vertical="center" wrapText="1"/>
      <protection/>
    </xf>
    <xf numFmtId="0" fontId="61" fillId="0" borderId="38" xfId="63" applyFont="1" applyFill="1" applyBorder="1" applyAlignment="1" applyProtection="1">
      <alignment horizontal="center" vertical="center" wrapText="1"/>
      <protection/>
    </xf>
    <xf numFmtId="1" fontId="20" fillId="0" borderId="10" xfId="66" applyNumberFormat="1" applyFont="1" applyBorder="1" applyAlignment="1">
      <alignment horizontal="center" vertical="center" wrapText="1"/>
    </xf>
    <xf numFmtId="0" fontId="62" fillId="0" borderId="31" xfId="0" applyFont="1" applyFill="1" applyBorder="1" applyAlignment="1" applyProtection="1">
      <alignment horizontal="center" vertical="center" wrapText="1"/>
      <protection/>
    </xf>
    <xf numFmtId="0" fontId="62" fillId="0" borderId="37" xfId="0" applyFont="1" applyFill="1" applyBorder="1" applyAlignment="1" applyProtection="1">
      <alignment horizontal="center" vertical="center" wrapText="1"/>
      <protection/>
    </xf>
    <xf numFmtId="0" fontId="62" fillId="0" borderId="38" xfId="0" applyFont="1" applyFill="1" applyBorder="1" applyAlignment="1" applyProtection="1">
      <alignment horizontal="center" vertical="center" wrapText="1"/>
      <protection/>
    </xf>
    <xf numFmtId="192" fontId="0" fillId="0" borderId="10" xfId="63" applyNumberFormat="1" applyFont="1" applyBorder="1" applyAlignment="1">
      <alignment horizontal="center" vertical="center"/>
      <protection/>
    </xf>
    <xf numFmtId="9" fontId="0" fillId="0" borderId="31" xfId="66" applyFont="1" applyFill="1" applyBorder="1" applyAlignment="1">
      <alignment horizontal="center" vertical="center" wrapText="1"/>
    </xf>
    <xf numFmtId="9" fontId="0" fillId="0" borderId="38" xfId="66" applyFont="1" applyFill="1" applyBorder="1" applyAlignment="1">
      <alignment horizontal="center" vertical="center" wrapText="1"/>
    </xf>
    <xf numFmtId="1" fontId="0" fillId="0" borderId="31" xfId="66" applyNumberFormat="1" applyFont="1" applyFill="1" applyBorder="1" applyAlignment="1">
      <alignment horizontal="center" vertical="center" wrapText="1"/>
    </xf>
    <xf numFmtId="1" fontId="0" fillId="0" borderId="38" xfId="66" applyNumberFormat="1" applyFont="1" applyFill="1" applyBorder="1" applyAlignment="1">
      <alignment horizontal="center" vertical="center" wrapText="1"/>
    </xf>
    <xf numFmtId="170" fontId="33" fillId="24" borderId="25" xfId="57" applyFont="1" applyFill="1" applyBorder="1" applyAlignment="1" applyProtection="1">
      <alignment horizontal="center" vertical="center" wrapText="1"/>
      <protection/>
    </xf>
    <xf numFmtId="170" fontId="33" fillId="24" borderId="61" xfId="57" applyFont="1" applyFill="1" applyBorder="1" applyAlignment="1" applyProtection="1">
      <alignment horizontal="center" vertical="center" wrapText="1"/>
      <protection/>
    </xf>
    <xf numFmtId="170" fontId="33" fillId="24" borderId="34" xfId="57" applyFont="1" applyFill="1" applyBorder="1" applyAlignment="1" applyProtection="1">
      <alignment horizontal="center" vertical="center" wrapText="1"/>
      <protection/>
    </xf>
    <xf numFmtId="0" fontId="27" fillId="4" borderId="31" xfId="63" applyFont="1" applyFill="1" applyBorder="1" applyAlignment="1">
      <alignment horizontal="center" vertical="center"/>
      <protection/>
    </xf>
    <xf numFmtId="0" fontId="27" fillId="4" borderId="37" xfId="63" applyFont="1" applyFill="1" applyBorder="1" applyAlignment="1">
      <alignment horizontal="center" vertical="center"/>
      <protection/>
    </xf>
    <xf numFmtId="0" fontId="27" fillId="4" borderId="38" xfId="63" applyFont="1" applyFill="1" applyBorder="1" applyAlignment="1">
      <alignment horizontal="center" vertical="center"/>
      <protection/>
    </xf>
    <xf numFmtId="0" fontId="63" fillId="24" borderId="10" xfId="0" applyFont="1" applyFill="1" applyBorder="1" applyAlignment="1">
      <alignment horizontal="center" vertical="center" wrapText="1"/>
    </xf>
    <xf numFmtId="0" fontId="61" fillId="24" borderId="10" xfId="0" applyFont="1" applyFill="1" applyBorder="1" applyAlignment="1" applyProtection="1">
      <alignment horizontal="center" vertical="center" wrapText="1"/>
      <protection/>
    </xf>
    <xf numFmtId="192" fontId="27" fillId="4" borderId="31" xfId="66" applyNumberFormat="1" applyFont="1" applyFill="1" applyBorder="1" applyAlignment="1">
      <alignment horizontal="center" vertical="center"/>
    </xf>
    <xf numFmtId="9" fontId="27" fillId="4" borderId="38" xfId="66" applyFont="1" applyFill="1" applyBorder="1" applyAlignment="1">
      <alignment horizontal="center" vertical="center"/>
    </xf>
    <xf numFmtId="0" fontId="63" fillId="24" borderId="25" xfId="0" applyFont="1" applyFill="1" applyBorder="1" applyAlignment="1">
      <alignment horizontal="center" vertical="center" wrapText="1"/>
    </xf>
    <xf numFmtId="0" fontId="63" fillId="24" borderId="61" xfId="0" applyFont="1" applyFill="1" applyBorder="1" applyAlignment="1">
      <alignment horizontal="center" vertical="center" wrapText="1"/>
    </xf>
    <xf numFmtId="0" fontId="63" fillId="24" borderId="34" xfId="0" applyFont="1" applyFill="1" applyBorder="1" applyAlignment="1">
      <alignment horizontal="center" vertical="center" wrapText="1"/>
    </xf>
    <xf numFmtId="170" fontId="0" fillId="24" borderId="10" xfId="59" applyFont="1" applyFill="1" applyBorder="1" applyAlignment="1">
      <alignment vertical="center" wrapText="1"/>
    </xf>
    <xf numFmtId="170" fontId="0" fillId="24" borderId="10" xfId="59" applyFont="1" applyFill="1" applyBorder="1" applyAlignment="1">
      <alignment vertical="center"/>
    </xf>
    <xf numFmtId="170" fontId="0" fillId="24" borderId="10" xfId="59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3-SISTEMA DESARROLLO ADMINISTRATIVO-POA 2008-1" xfId="51"/>
    <cellStyle name="Millares 5" xfId="52"/>
    <cellStyle name="Millares_3-SISTEMA DESARROLLO ADMINISTRATIVO-POA 2008-1" xfId="53"/>
    <cellStyle name="Millares_Copia de MATRICES OPERATIVAS PROYECTOS PAT 07-09-AJUSTADAS-2008" xfId="54"/>
    <cellStyle name="Millares_FORMATO POA" xfId="55"/>
    <cellStyle name="Millares_Libro2" xfId="56"/>
    <cellStyle name="Currency" xfId="57"/>
    <cellStyle name="Currency [0]" xfId="58"/>
    <cellStyle name="Moneda 2" xfId="59"/>
    <cellStyle name="Moneda 2 2" xfId="60"/>
    <cellStyle name="Neutral" xfId="61"/>
    <cellStyle name="Normal 11" xfId="62"/>
    <cellStyle name="Normal 2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8\5.%20SECTORES%20PRODUCTIVOS%20Y%20NEGOCIOS%20VERDES\5.6%20PROYECTO%20SILVOPASTORIL%20PGN\FEV-16%20Silvopastoril%20PG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 "/>
      <sheetName val="POA H.B."/>
      <sheetName val="POA H.C. "/>
      <sheetName val="POA H.D. 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="90" zoomScaleNormal="90" zoomScalePageLayoutView="0" workbookViewId="0" topLeftCell="K13">
      <selection activeCell="M24" sqref="M24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2.140625" style="1" customWidth="1"/>
    <col min="7" max="7" width="25.28125" style="2" customWidth="1"/>
    <col min="8" max="8" width="22.28125" style="1" customWidth="1"/>
    <col min="9" max="10" width="19.8515625" style="1" customWidth="1"/>
    <col min="11" max="11" width="26.421875" style="1" customWidth="1"/>
    <col min="12" max="12" width="18.14062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7" ht="31.5" customHeight="1">
      <c r="A1" s="230"/>
      <c r="B1" s="230"/>
      <c r="C1" s="232" t="s">
        <v>49</v>
      </c>
      <c r="D1" s="233"/>
      <c r="E1" s="233"/>
      <c r="F1" s="233"/>
      <c r="G1" s="233"/>
      <c r="H1" s="233"/>
      <c r="I1" s="233"/>
      <c r="J1" s="234"/>
      <c r="K1" s="259" t="s">
        <v>95</v>
      </c>
      <c r="L1" s="259"/>
      <c r="M1" s="259"/>
      <c r="N1" s="259"/>
      <c r="O1" s="259"/>
      <c r="P1" s="101"/>
      <c r="Q1" s="101"/>
    </row>
    <row r="2" spans="1:17" ht="19.5" customHeight="1">
      <c r="A2" s="230"/>
      <c r="B2" s="230"/>
      <c r="C2" s="235"/>
      <c r="D2" s="236"/>
      <c r="E2" s="236"/>
      <c r="F2" s="236"/>
      <c r="G2" s="236"/>
      <c r="H2" s="236"/>
      <c r="I2" s="236"/>
      <c r="J2" s="237"/>
      <c r="K2" s="261" t="s">
        <v>52</v>
      </c>
      <c r="L2" s="261"/>
      <c r="M2" s="261"/>
      <c r="N2" s="261"/>
      <c r="O2" s="261"/>
      <c r="P2" s="41"/>
      <c r="Q2" s="41"/>
    </row>
    <row r="3" spans="1:17" ht="19.5" customHeight="1">
      <c r="A3" s="230"/>
      <c r="B3" s="230"/>
      <c r="C3" s="232" t="s">
        <v>50</v>
      </c>
      <c r="D3" s="233"/>
      <c r="E3" s="233"/>
      <c r="F3" s="233"/>
      <c r="G3" s="233"/>
      <c r="H3" s="233"/>
      <c r="I3" s="233"/>
      <c r="J3" s="234"/>
      <c r="K3" s="261" t="s">
        <v>53</v>
      </c>
      <c r="L3" s="261"/>
      <c r="M3" s="261"/>
      <c r="N3" s="261" t="s">
        <v>66</v>
      </c>
      <c r="O3" s="261"/>
      <c r="P3" s="41"/>
      <c r="Q3" s="41"/>
    </row>
    <row r="4" spans="1:17" ht="24.75" customHeight="1">
      <c r="A4" s="230"/>
      <c r="B4" s="230"/>
      <c r="C4" s="235"/>
      <c r="D4" s="236"/>
      <c r="E4" s="236"/>
      <c r="F4" s="236"/>
      <c r="G4" s="236"/>
      <c r="H4" s="236"/>
      <c r="I4" s="236"/>
      <c r="J4" s="237"/>
      <c r="K4" s="264" t="s">
        <v>163</v>
      </c>
      <c r="L4" s="257"/>
      <c r="M4" s="258"/>
      <c r="N4" s="256">
        <v>42999</v>
      </c>
      <c r="O4" s="281"/>
      <c r="P4" s="102"/>
      <c r="Q4" s="102"/>
    </row>
    <row r="5" spans="1:17" ht="31.5" customHeight="1">
      <c r="A5" s="231" t="s">
        <v>101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103"/>
      <c r="Q5" s="103"/>
    </row>
    <row r="6" spans="1:18" ht="60.75" customHeight="1">
      <c r="A6" s="273" t="s">
        <v>3</v>
      </c>
      <c r="B6" s="273"/>
      <c r="C6" s="273"/>
      <c r="D6" s="262" t="s">
        <v>123</v>
      </c>
      <c r="E6" s="262"/>
      <c r="F6" s="262"/>
      <c r="G6" s="262"/>
      <c r="H6" s="123" t="s">
        <v>0</v>
      </c>
      <c r="I6" s="124" t="s">
        <v>1</v>
      </c>
      <c r="J6" s="112"/>
      <c r="K6" s="39"/>
      <c r="L6" s="272"/>
      <c r="M6" s="272"/>
      <c r="N6" s="98"/>
      <c r="O6" s="117"/>
      <c r="P6" s="98"/>
      <c r="Q6" s="98"/>
      <c r="R6" s="3"/>
    </row>
    <row r="7" spans="1:17" ht="34.5" customHeight="1">
      <c r="A7" s="260" t="s">
        <v>60</v>
      </c>
      <c r="B7" s="260"/>
      <c r="C7" s="260"/>
      <c r="D7" s="268" t="s">
        <v>124</v>
      </c>
      <c r="E7" s="268"/>
      <c r="F7" s="268"/>
      <c r="G7" s="268"/>
      <c r="H7" s="38" t="s">
        <v>103</v>
      </c>
      <c r="I7" s="110">
        <v>100000000</v>
      </c>
      <c r="J7" s="113"/>
      <c r="K7" s="35"/>
      <c r="L7" s="263"/>
      <c r="M7" s="263"/>
      <c r="N7" s="36"/>
      <c r="O7" s="118"/>
      <c r="P7" s="36"/>
      <c r="Q7" s="36"/>
    </row>
    <row r="8" spans="1:18" ht="34.5" customHeight="1">
      <c r="A8" s="274" t="s">
        <v>108</v>
      </c>
      <c r="B8" s="275"/>
      <c r="C8" s="276"/>
      <c r="D8" s="265" t="s">
        <v>125</v>
      </c>
      <c r="E8" s="266"/>
      <c r="F8" s="266"/>
      <c r="G8" s="267"/>
      <c r="H8" s="29" t="s">
        <v>92</v>
      </c>
      <c r="I8" s="111"/>
      <c r="J8" s="113"/>
      <c r="K8" s="35"/>
      <c r="L8" s="36"/>
      <c r="M8" s="36"/>
      <c r="N8" s="36"/>
      <c r="O8" s="118"/>
      <c r="P8" s="36"/>
      <c r="Q8" s="36"/>
      <c r="R8" s="132" t="s">
        <v>187</v>
      </c>
    </row>
    <row r="9" spans="1:18" ht="33" customHeight="1">
      <c r="A9" s="260" t="s">
        <v>2</v>
      </c>
      <c r="B9" s="260"/>
      <c r="C9" s="260"/>
      <c r="D9" s="268" t="s">
        <v>131</v>
      </c>
      <c r="E9" s="268"/>
      <c r="F9" s="268"/>
      <c r="G9" s="268"/>
      <c r="H9" s="29" t="s">
        <v>93</v>
      </c>
      <c r="I9" s="111" t="s">
        <v>4</v>
      </c>
      <c r="J9" s="114"/>
      <c r="K9" s="37"/>
      <c r="L9" s="263"/>
      <c r="M9" s="263"/>
      <c r="N9" s="36"/>
      <c r="O9" s="118"/>
      <c r="P9" s="36"/>
      <c r="Q9" s="36"/>
      <c r="R9" s="132" t="s">
        <v>150</v>
      </c>
    </row>
    <row r="10" spans="1:18" ht="30" customHeight="1">
      <c r="A10" s="260" t="s">
        <v>61</v>
      </c>
      <c r="B10" s="260"/>
      <c r="C10" s="260"/>
      <c r="D10" s="277">
        <v>320109000101</v>
      </c>
      <c r="E10" s="277"/>
      <c r="F10" s="277"/>
      <c r="G10" s="277"/>
      <c r="H10" s="29" t="s">
        <v>94</v>
      </c>
      <c r="I10" s="111" t="s">
        <v>4</v>
      </c>
      <c r="J10" s="114"/>
      <c r="K10" s="37"/>
      <c r="L10" s="36"/>
      <c r="M10" s="36"/>
      <c r="N10" s="36"/>
      <c r="O10" s="118"/>
      <c r="P10" s="36"/>
      <c r="Q10" s="36"/>
      <c r="R10" s="132" t="s">
        <v>151</v>
      </c>
    </row>
    <row r="11" spans="1:18" ht="22.5" customHeight="1">
      <c r="A11" s="119"/>
      <c r="B11" s="119"/>
      <c r="C11" s="119"/>
      <c r="D11" s="120"/>
      <c r="E11" s="120"/>
      <c r="F11" s="120"/>
      <c r="G11" s="120"/>
      <c r="H11" s="121" t="s">
        <v>9</v>
      </c>
      <c r="I11" s="133">
        <f>SUM(I7:I10)</f>
        <v>100000000</v>
      </c>
      <c r="J11" s="135"/>
      <c r="K11" s="115"/>
      <c r="L11" s="280"/>
      <c r="M11" s="280"/>
      <c r="N11" s="116"/>
      <c r="O11" s="122"/>
      <c r="P11" s="36"/>
      <c r="Q11" s="36"/>
      <c r="R11" s="132" t="s">
        <v>152</v>
      </c>
    </row>
    <row r="12" spans="1:18" ht="35.25" customHeight="1">
      <c r="A12" s="270" t="s">
        <v>5</v>
      </c>
      <c r="B12" s="278" t="s">
        <v>155</v>
      </c>
      <c r="C12" s="278"/>
      <c r="D12" s="278"/>
      <c r="E12" s="254" t="s">
        <v>5</v>
      </c>
      <c r="F12" s="254" t="s">
        <v>109</v>
      </c>
      <c r="G12" s="278" t="s">
        <v>6</v>
      </c>
      <c r="H12" s="269" t="s">
        <v>183</v>
      </c>
      <c r="I12" s="269"/>
      <c r="J12" s="249" t="s">
        <v>7</v>
      </c>
      <c r="K12" s="249"/>
      <c r="L12" s="279" t="s">
        <v>96</v>
      </c>
      <c r="M12" s="279"/>
      <c r="N12" s="279"/>
      <c r="O12" s="279"/>
      <c r="P12" s="106"/>
      <c r="Q12" s="104"/>
      <c r="R12" s="132" t="s">
        <v>153</v>
      </c>
    </row>
    <row r="13" spans="1:18" ht="44.25" customHeight="1">
      <c r="A13" s="270"/>
      <c r="B13" s="278"/>
      <c r="C13" s="278"/>
      <c r="D13" s="278"/>
      <c r="E13" s="255"/>
      <c r="F13" s="255"/>
      <c r="G13" s="278"/>
      <c r="H13" s="100" t="s">
        <v>8</v>
      </c>
      <c r="I13" s="108" t="s">
        <v>62</v>
      </c>
      <c r="J13" s="100" t="s">
        <v>8</v>
      </c>
      <c r="K13" s="108" t="s">
        <v>62</v>
      </c>
      <c r="L13" s="107" t="s">
        <v>187</v>
      </c>
      <c r="M13" s="107"/>
      <c r="N13" s="107"/>
      <c r="O13" s="107"/>
      <c r="P13" s="99"/>
      <c r="Q13" s="99"/>
      <c r="R13" s="132" t="s">
        <v>154</v>
      </c>
    </row>
    <row r="14" spans="1:18" ht="101.25" customHeight="1">
      <c r="A14" s="138">
        <v>1</v>
      </c>
      <c r="B14" s="250" t="s">
        <v>132</v>
      </c>
      <c r="C14" s="251"/>
      <c r="D14" s="252"/>
      <c r="E14" s="131">
        <v>1</v>
      </c>
      <c r="F14" s="142" t="s">
        <v>181</v>
      </c>
      <c r="G14" s="129" t="s">
        <v>171</v>
      </c>
      <c r="H14" s="216" t="s">
        <v>193</v>
      </c>
      <c r="I14" s="217">
        <v>1</v>
      </c>
      <c r="J14" s="129" t="s">
        <v>172</v>
      </c>
      <c r="K14" s="139" t="s">
        <v>141</v>
      </c>
      <c r="L14" s="143">
        <v>100000000</v>
      </c>
      <c r="M14" s="212"/>
      <c r="N14" s="143"/>
      <c r="O14" s="143"/>
      <c r="P14" s="99"/>
      <c r="Q14" s="99"/>
      <c r="R14" s="132" t="s">
        <v>164</v>
      </c>
    </row>
    <row r="15" spans="1:17" s="3" customFormat="1" ht="23.25" customHeight="1">
      <c r="A15" s="241" t="s">
        <v>110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3"/>
      <c r="L15" s="109">
        <f>L14</f>
        <v>100000000</v>
      </c>
      <c r="M15" s="109">
        <f>M14</f>
        <v>0</v>
      </c>
      <c r="N15" s="109"/>
      <c r="O15" s="109">
        <f>O14</f>
        <v>0</v>
      </c>
      <c r="P15" s="1"/>
      <c r="Q15" s="1"/>
    </row>
    <row r="16" spans="1:17" s="3" customFormat="1" ht="23.25" customHeight="1">
      <c r="A16" s="241" t="s">
        <v>159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3"/>
      <c r="L16" s="238">
        <f>L15+M15+N15</f>
        <v>100000000</v>
      </c>
      <c r="M16" s="239"/>
      <c r="N16" s="239"/>
      <c r="O16" s="240"/>
      <c r="P16" s="1"/>
      <c r="Q16" s="1"/>
    </row>
    <row r="17" spans="1:17" s="3" customFormat="1" ht="23.25" customHeight="1">
      <c r="A17" s="269" t="s">
        <v>86</v>
      </c>
      <c r="B17" s="269"/>
      <c r="C17" s="269" t="s">
        <v>64</v>
      </c>
      <c r="D17" s="269"/>
      <c r="E17" s="269"/>
      <c r="F17" s="269"/>
      <c r="G17" s="269"/>
      <c r="H17" s="269"/>
      <c r="I17" s="100" t="s">
        <v>13</v>
      </c>
      <c r="J17" s="127"/>
      <c r="L17" s="34"/>
      <c r="M17" s="1"/>
      <c r="N17" s="1"/>
      <c r="O17" s="1"/>
      <c r="P17" s="1"/>
      <c r="Q17" s="1"/>
    </row>
    <row r="18" spans="1:17" s="3" customFormat="1" ht="40.5" customHeight="1">
      <c r="A18" s="269">
        <v>0</v>
      </c>
      <c r="B18" s="269"/>
      <c r="C18" s="253" t="s">
        <v>170</v>
      </c>
      <c r="D18" s="253"/>
      <c r="E18" s="253"/>
      <c r="F18" s="253"/>
      <c r="G18" s="253"/>
      <c r="H18" s="253"/>
      <c r="I18" s="137">
        <v>43809</v>
      </c>
      <c r="J18" s="128"/>
      <c r="K18" s="33"/>
      <c r="L18" s="34"/>
      <c r="M18" s="1"/>
      <c r="N18" s="1"/>
      <c r="O18" s="1"/>
      <c r="P18" s="1"/>
      <c r="Q18" s="1"/>
    </row>
    <row r="19" spans="1:17" s="3" customFormat="1" ht="17.25" customHeight="1">
      <c r="A19" s="1"/>
      <c r="B19" s="33"/>
      <c r="C19" s="33"/>
      <c r="D19" s="40"/>
      <c r="E19" s="40"/>
      <c r="F19" s="40"/>
      <c r="G19" s="40"/>
      <c r="H19" s="40"/>
      <c r="I19" s="40"/>
      <c r="J19" s="40"/>
      <c r="K19" s="33"/>
      <c r="L19" s="34"/>
      <c r="M19" s="1"/>
      <c r="N19" s="1"/>
      <c r="O19" s="1"/>
      <c r="P19" s="1"/>
      <c r="Q19" s="1"/>
    </row>
    <row r="20" spans="1:17" s="3" customFormat="1" ht="21.75" customHeight="1">
      <c r="A20" s="1"/>
      <c r="B20" s="30"/>
      <c r="C20" s="246" t="s">
        <v>10</v>
      </c>
      <c r="D20" s="247"/>
      <c r="E20" s="247"/>
      <c r="F20" s="248"/>
      <c r="G20" s="245" t="s">
        <v>87</v>
      </c>
      <c r="H20" s="245"/>
      <c r="I20" s="245"/>
      <c r="J20" s="125"/>
      <c r="K20" s="125"/>
      <c r="L20" s="125"/>
      <c r="M20" s="125"/>
      <c r="N20" s="105"/>
      <c r="O20" s="105"/>
      <c r="P20" s="105"/>
      <c r="Q20" s="105"/>
    </row>
    <row r="21" spans="1:18" ht="29.25" customHeight="1">
      <c r="A21" s="244" t="s">
        <v>11</v>
      </c>
      <c r="B21" s="244"/>
      <c r="C21" s="246" t="s">
        <v>156</v>
      </c>
      <c r="D21" s="247"/>
      <c r="E21" s="247"/>
      <c r="F21" s="248"/>
      <c r="G21" s="245" t="s">
        <v>182</v>
      </c>
      <c r="H21" s="245"/>
      <c r="I21" s="245"/>
      <c r="J21" s="126"/>
      <c r="K21" s="126"/>
      <c r="L21" s="126"/>
      <c r="M21" s="126"/>
      <c r="N21" s="41"/>
      <c r="O21" s="41"/>
      <c r="P21" s="41"/>
      <c r="Q21" s="41"/>
      <c r="R21" s="41"/>
    </row>
    <row r="22" spans="1:18" ht="29.25" customHeight="1">
      <c r="A22" s="244" t="s">
        <v>12</v>
      </c>
      <c r="B22" s="244"/>
      <c r="C22" s="246" t="s">
        <v>157</v>
      </c>
      <c r="D22" s="247"/>
      <c r="E22" s="247"/>
      <c r="F22" s="248"/>
      <c r="G22" s="245" t="s">
        <v>158</v>
      </c>
      <c r="H22" s="245"/>
      <c r="I22" s="245"/>
      <c r="J22" s="126"/>
      <c r="K22" s="126"/>
      <c r="L22" s="126"/>
      <c r="M22" s="126"/>
      <c r="N22" s="41"/>
      <c r="O22" s="41"/>
      <c r="P22" s="41"/>
      <c r="Q22" s="41"/>
      <c r="R22" s="41"/>
    </row>
    <row r="23" spans="1:18" ht="29.25" customHeight="1">
      <c r="A23" s="261" t="s">
        <v>73</v>
      </c>
      <c r="B23" s="261"/>
      <c r="C23" s="246"/>
      <c r="D23" s="247"/>
      <c r="E23" s="247"/>
      <c r="F23" s="248"/>
      <c r="G23" s="245"/>
      <c r="H23" s="245"/>
      <c r="I23" s="245"/>
      <c r="J23" s="126"/>
      <c r="K23" s="126"/>
      <c r="L23" s="126"/>
      <c r="M23" s="126"/>
      <c r="N23" s="41"/>
      <c r="O23" s="41"/>
      <c r="P23" s="41"/>
      <c r="Q23" s="41"/>
      <c r="R23" s="41"/>
    </row>
    <row r="24" spans="1:18" ht="29.25" customHeight="1">
      <c r="A24" s="244" t="s">
        <v>13</v>
      </c>
      <c r="B24" s="244"/>
      <c r="C24" s="256">
        <v>43809</v>
      </c>
      <c r="D24" s="257"/>
      <c r="E24" s="257"/>
      <c r="F24" s="258"/>
      <c r="G24" s="271">
        <f>C24</f>
        <v>43809</v>
      </c>
      <c r="H24" s="261"/>
      <c r="I24" s="261"/>
      <c r="J24" s="126"/>
      <c r="K24" s="126"/>
      <c r="L24" s="126"/>
      <c r="M24" s="126"/>
      <c r="N24" s="41"/>
      <c r="O24" s="41"/>
      <c r="P24" s="41"/>
      <c r="Q24" s="41"/>
      <c r="R24" s="41"/>
    </row>
  </sheetData>
  <sheetProtection/>
  <mergeCells count="54">
    <mergeCell ref="C3:J4"/>
    <mergeCell ref="L12:O12"/>
    <mergeCell ref="G12:G13"/>
    <mergeCell ref="L11:M11"/>
    <mergeCell ref="N3:O3"/>
    <mergeCell ref="N4:O4"/>
    <mergeCell ref="K3:M3"/>
    <mergeCell ref="L6:M6"/>
    <mergeCell ref="A6:C6"/>
    <mergeCell ref="A8:C8"/>
    <mergeCell ref="L9:M9"/>
    <mergeCell ref="A21:B21"/>
    <mergeCell ref="D10:G10"/>
    <mergeCell ref="B12:D13"/>
    <mergeCell ref="H12:I12"/>
    <mergeCell ref="E12:E13"/>
    <mergeCell ref="A17:B17"/>
    <mergeCell ref="A16:K16"/>
    <mergeCell ref="A12:A13"/>
    <mergeCell ref="D9:G9"/>
    <mergeCell ref="G24:I24"/>
    <mergeCell ref="C21:F21"/>
    <mergeCell ref="C22:F22"/>
    <mergeCell ref="G20:I20"/>
    <mergeCell ref="K1:O1"/>
    <mergeCell ref="A10:C10"/>
    <mergeCell ref="A9:C9"/>
    <mergeCell ref="K2:O2"/>
    <mergeCell ref="D6:G6"/>
    <mergeCell ref="L7:M7"/>
    <mergeCell ref="K4:M4"/>
    <mergeCell ref="D8:G8"/>
    <mergeCell ref="D7:G7"/>
    <mergeCell ref="A7:C7"/>
    <mergeCell ref="J12:K12"/>
    <mergeCell ref="B14:D14"/>
    <mergeCell ref="C18:H18"/>
    <mergeCell ref="F12:F13"/>
    <mergeCell ref="G21:I21"/>
    <mergeCell ref="C24:F24"/>
    <mergeCell ref="A23:B23"/>
    <mergeCell ref="A22:B22"/>
    <mergeCell ref="C17:H17"/>
    <mergeCell ref="A18:B18"/>
    <mergeCell ref="A1:B4"/>
    <mergeCell ref="A5:O5"/>
    <mergeCell ref="C1:J2"/>
    <mergeCell ref="L16:O16"/>
    <mergeCell ref="A15:K15"/>
    <mergeCell ref="A24:B24"/>
    <mergeCell ref="G22:I22"/>
    <mergeCell ref="G23:I23"/>
    <mergeCell ref="C23:F23"/>
    <mergeCell ref="C20:F20"/>
  </mergeCells>
  <dataValidations count="1">
    <dataValidation type="list" allowBlank="1" showInputMessage="1" showErrorMessage="1" sqref="L13:O13">
      <formula1>$R$8:$R$14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9"/>
  <sheetViews>
    <sheetView zoomScale="110" zoomScaleNormal="110" zoomScaleSheetLayoutView="100" zoomScalePageLayoutView="0" workbookViewId="0" topLeftCell="B67">
      <selection activeCell="C90" sqref="C90"/>
    </sheetView>
  </sheetViews>
  <sheetFormatPr defaultColWidth="11.421875" defaultRowHeight="12.75"/>
  <cols>
    <col min="1" max="1" width="34.28125" style="1" customWidth="1"/>
    <col min="2" max="2" width="19.7109375" style="1" customWidth="1"/>
    <col min="3" max="3" width="13.7109375" style="10" customWidth="1"/>
    <col min="4" max="4" width="14.421875" style="11" customWidth="1"/>
    <col min="5" max="5" width="16.28125" style="12" customWidth="1"/>
    <col min="6" max="6" width="17.7109375" style="11" customWidth="1"/>
    <col min="7" max="7" width="12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29" width="13.421875" style="1" customWidth="1"/>
    <col min="30" max="16384" width="11.421875" style="1" customWidth="1"/>
  </cols>
  <sheetData>
    <row r="1" spans="1:18" ht="34.5" customHeight="1">
      <c r="A1" s="365"/>
      <c r="B1" s="336" t="s">
        <v>14</v>
      </c>
      <c r="C1" s="337"/>
      <c r="D1" s="337"/>
      <c r="E1" s="337"/>
      <c r="F1" s="337"/>
      <c r="G1" s="337"/>
      <c r="H1" s="337"/>
      <c r="I1" s="337"/>
      <c r="J1" s="337"/>
      <c r="K1" s="321" t="s">
        <v>65</v>
      </c>
      <c r="L1" s="322"/>
      <c r="M1" s="322"/>
      <c r="N1" s="322"/>
      <c r="O1" s="322"/>
      <c r="P1" s="322"/>
      <c r="Q1" s="322"/>
      <c r="R1" s="323"/>
    </row>
    <row r="2" spans="1:18" ht="25.5" customHeight="1">
      <c r="A2" s="366"/>
      <c r="B2" s="338"/>
      <c r="C2" s="339"/>
      <c r="D2" s="339"/>
      <c r="E2" s="339"/>
      <c r="F2" s="339"/>
      <c r="G2" s="339"/>
      <c r="H2" s="339"/>
      <c r="I2" s="339"/>
      <c r="J2" s="339"/>
      <c r="K2" s="324" t="s">
        <v>52</v>
      </c>
      <c r="L2" s="325"/>
      <c r="M2" s="325"/>
      <c r="N2" s="325"/>
      <c r="O2" s="325"/>
      <c r="P2" s="325"/>
      <c r="Q2" s="325"/>
      <c r="R2" s="326"/>
    </row>
    <row r="3" spans="1:18" ht="33" customHeight="1">
      <c r="A3" s="366"/>
      <c r="B3" s="342" t="s">
        <v>50</v>
      </c>
      <c r="C3" s="343"/>
      <c r="D3" s="343"/>
      <c r="E3" s="343"/>
      <c r="F3" s="343"/>
      <c r="G3" s="343"/>
      <c r="H3" s="343"/>
      <c r="I3" s="343"/>
      <c r="J3" s="344"/>
      <c r="K3" s="327" t="s">
        <v>53</v>
      </c>
      <c r="L3" s="327"/>
      <c r="M3" s="327"/>
      <c r="N3" s="327"/>
      <c r="O3" s="328" t="s">
        <v>67</v>
      </c>
      <c r="P3" s="328"/>
      <c r="Q3" s="328"/>
      <c r="R3" s="329"/>
    </row>
    <row r="4" spans="1:18" ht="21.75" customHeight="1" thickBot="1">
      <c r="A4" s="366"/>
      <c r="B4" s="345"/>
      <c r="C4" s="346"/>
      <c r="D4" s="346"/>
      <c r="E4" s="346"/>
      <c r="F4" s="346"/>
      <c r="G4" s="346"/>
      <c r="H4" s="346"/>
      <c r="I4" s="346"/>
      <c r="J4" s="347"/>
      <c r="K4" s="357" t="str">
        <f>+'POA H.A.'!K4</f>
        <v>Versión 0</v>
      </c>
      <c r="L4" s="358"/>
      <c r="M4" s="358"/>
      <c r="N4" s="359"/>
      <c r="O4" s="360">
        <f>+'POA H.A.'!N4</f>
        <v>42999</v>
      </c>
      <c r="P4" s="361"/>
      <c r="Q4" s="361"/>
      <c r="R4" s="362"/>
    </row>
    <row r="5" spans="1:18" ht="12.75" customHeight="1">
      <c r="A5" s="330" t="s">
        <v>54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2"/>
    </row>
    <row r="6" spans="1:18" ht="12.75" customHeight="1" thickBo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5"/>
    </row>
    <row r="7" spans="1:18" ht="18" customHeight="1">
      <c r="A7" s="369" t="s">
        <v>184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</row>
    <row r="8" spans="1:18" ht="13.5" thickBo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</row>
    <row r="9" spans="1:18" s="45" customFormat="1" ht="18" customHeight="1">
      <c r="A9" s="348" t="s">
        <v>88</v>
      </c>
      <c r="B9" s="349"/>
      <c r="C9" s="349"/>
      <c r="D9" s="349"/>
      <c r="E9" s="349"/>
      <c r="F9" s="349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ht="12.75" customHeight="1">
      <c r="A10" s="367" t="s">
        <v>85</v>
      </c>
      <c r="B10" s="368"/>
      <c r="C10" s="311" t="s">
        <v>84</v>
      </c>
      <c r="D10" s="311" t="s">
        <v>81</v>
      </c>
      <c r="E10" s="305" t="s">
        <v>17</v>
      </c>
      <c r="F10" s="305" t="s">
        <v>82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93"/>
    </row>
    <row r="11" spans="1:18" ht="12.75">
      <c r="A11" s="309"/>
      <c r="B11" s="341"/>
      <c r="C11" s="311"/>
      <c r="D11" s="311"/>
      <c r="E11" s="305"/>
      <c r="F11" s="30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4"/>
    </row>
    <row r="12" spans="1:18" ht="12.75">
      <c r="A12" s="320" t="s">
        <v>83</v>
      </c>
      <c r="B12" s="298"/>
      <c r="C12" s="50"/>
      <c r="D12" s="51"/>
      <c r="E12" s="52"/>
      <c r="F12" s="5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94"/>
    </row>
    <row r="13" spans="1:18" ht="12.75">
      <c r="A13" s="320" t="s">
        <v>77</v>
      </c>
      <c r="B13" s="319"/>
      <c r="C13" s="53"/>
      <c r="D13" s="54"/>
      <c r="E13" s="53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95"/>
    </row>
    <row r="14" spans="1:18" ht="12.75">
      <c r="A14" s="320" t="s">
        <v>78</v>
      </c>
      <c r="B14" s="319"/>
      <c r="C14" s="53"/>
      <c r="D14" s="54"/>
      <c r="E14" s="53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95"/>
    </row>
    <row r="15" spans="1:18" ht="12.75">
      <c r="A15" s="320" t="s">
        <v>79</v>
      </c>
      <c r="B15" s="319"/>
      <c r="C15" s="53"/>
      <c r="D15" s="54"/>
      <c r="E15" s="53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95"/>
    </row>
    <row r="16" spans="1:18" ht="12.75">
      <c r="A16" s="320" t="s">
        <v>80</v>
      </c>
      <c r="B16" s="319"/>
      <c r="C16" s="53"/>
      <c r="D16" s="54"/>
      <c r="E16" s="53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95"/>
    </row>
    <row r="17" spans="1:18" ht="13.5" thickBot="1">
      <c r="A17" s="313" t="s">
        <v>29</v>
      </c>
      <c r="B17" s="314"/>
      <c r="C17" s="314"/>
      <c r="D17" s="314"/>
      <c r="E17" s="315"/>
      <c r="F17" s="64">
        <f>SUM(F12:F16)</f>
        <v>0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</row>
    <row r="18" spans="1:18" ht="18.75" customHeight="1">
      <c r="A18" s="363" t="s">
        <v>97</v>
      </c>
      <c r="B18" s="364"/>
      <c r="C18" s="364"/>
      <c r="D18" s="364"/>
      <c r="E18" s="364"/>
      <c r="F18" s="364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</row>
    <row r="19" spans="1:18" s="6" customFormat="1" ht="11.25" customHeight="1">
      <c r="A19" s="306" t="s">
        <v>15</v>
      </c>
      <c r="B19" s="311" t="s">
        <v>16</v>
      </c>
      <c r="C19" s="305" t="s">
        <v>17</v>
      </c>
      <c r="D19" s="305" t="s">
        <v>18</v>
      </c>
      <c r="E19" s="311" t="s">
        <v>19</v>
      </c>
      <c r="F19" s="305" t="s">
        <v>20</v>
      </c>
      <c r="G19" s="354" t="s">
        <v>21</v>
      </c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6"/>
    </row>
    <row r="20" spans="1:29" s="7" customFormat="1" ht="16.5">
      <c r="A20" s="306"/>
      <c r="B20" s="311"/>
      <c r="C20" s="305"/>
      <c r="D20" s="305"/>
      <c r="E20" s="311"/>
      <c r="F20" s="305"/>
      <c r="G20" s="58" t="s">
        <v>22</v>
      </c>
      <c r="H20" s="58" t="s">
        <v>59</v>
      </c>
      <c r="I20" s="58" t="s">
        <v>23</v>
      </c>
      <c r="J20" s="58" t="s">
        <v>24</v>
      </c>
      <c r="K20" s="58" t="s">
        <v>25</v>
      </c>
      <c r="L20" s="58" t="s">
        <v>26</v>
      </c>
      <c r="M20" s="58" t="s">
        <v>27</v>
      </c>
      <c r="N20" s="58" t="s">
        <v>28</v>
      </c>
      <c r="O20" s="58" t="s">
        <v>55</v>
      </c>
      <c r="P20" s="58" t="s">
        <v>56</v>
      </c>
      <c r="Q20" s="58" t="s">
        <v>57</v>
      </c>
      <c r="R20" s="59" t="s">
        <v>58</v>
      </c>
      <c r="AC20" s="136"/>
    </row>
    <row r="21" spans="1:29" ht="140.25">
      <c r="A21" s="211" t="s">
        <v>77</v>
      </c>
      <c r="B21" s="227" t="s">
        <v>200</v>
      </c>
      <c r="C21" s="61">
        <v>1</v>
      </c>
      <c r="D21" s="54">
        <v>4693500</v>
      </c>
      <c r="E21" s="228">
        <v>11</v>
      </c>
      <c r="F21" s="196">
        <f>D21*E21+(D21*E21)*0.004</f>
        <v>51835014</v>
      </c>
      <c r="G21" s="58"/>
      <c r="H21" s="58"/>
      <c r="I21" s="62"/>
      <c r="J21" s="62"/>
      <c r="K21" s="62"/>
      <c r="L21" s="62"/>
      <c r="M21" s="62"/>
      <c r="N21" s="62"/>
      <c r="O21" s="62"/>
      <c r="P21" s="62"/>
      <c r="Q21" s="62"/>
      <c r="R21" s="63"/>
      <c r="AC21" s="189"/>
    </row>
    <row r="22" spans="1:18" ht="12.75">
      <c r="A22" s="211"/>
      <c r="B22" s="140"/>
      <c r="C22" s="61"/>
      <c r="D22" s="54"/>
      <c r="E22" s="188"/>
      <c r="F22" s="196">
        <f>D22*E22+(D22*E22)*0.004</f>
        <v>0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</row>
    <row r="23" spans="1:18" ht="12.75">
      <c r="A23" s="60"/>
      <c r="B23" s="50"/>
      <c r="C23" s="61"/>
      <c r="D23" s="54"/>
      <c r="E23" s="53"/>
      <c r="F23" s="54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spans="1:18" ht="13.5" thickBot="1">
      <c r="A24" s="313" t="s">
        <v>29</v>
      </c>
      <c r="B24" s="314"/>
      <c r="C24" s="314"/>
      <c r="D24" s="314"/>
      <c r="E24" s="315"/>
      <c r="F24" s="64">
        <f>SUM(F21:F23)</f>
        <v>51835014</v>
      </c>
      <c r="G24" s="316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8"/>
    </row>
    <row r="25" spans="1:18" s="3" customFormat="1" ht="18" customHeight="1" thickBot="1">
      <c r="A25" s="363" t="s">
        <v>30</v>
      </c>
      <c r="B25" s="364"/>
      <c r="C25" s="364"/>
      <c r="D25" s="364"/>
      <c r="E25" s="364"/>
      <c r="F25" s="3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</row>
    <row r="26" spans="1:18" s="8" customFormat="1" ht="16.5" customHeight="1">
      <c r="A26" s="373" t="s">
        <v>31</v>
      </c>
      <c r="B26" s="374"/>
      <c r="C26" s="282" t="s">
        <v>32</v>
      </c>
      <c r="D26" s="377" t="s">
        <v>17</v>
      </c>
      <c r="E26" s="295" t="s">
        <v>33</v>
      </c>
      <c r="F26" s="282" t="s">
        <v>20</v>
      </c>
      <c r="G26" s="354" t="s">
        <v>21</v>
      </c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6"/>
    </row>
    <row r="27" spans="1:18" s="6" customFormat="1" ht="14.25" customHeight="1">
      <c r="A27" s="375"/>
      <c r="B27" s="376"/>
      <c r="C27" s="283"/>
      <c r="D27" s="378"/>
      <c r="E27" s="296"/>
      <c r="F27" s="283"/>
      <c r="G27" s="58" t="s">
        <v>22</v>
      </c>
      <c r="H27" s="58" t="s">
        <v>59</v>
      </c>
      <c r="I27" s="58" t="s">
        <v>23</v>
      </c>
      <c r="J27" s="58" t="s">
        <v>24</v>
      </c>
      <c r="K27" s="58" t="s">
        <v>25</v>
      </c>
      <c r="L27" s="58" t="s">
        <v>26</v>
      </c>
      <c r="M27" s="58" t="s">
        <v>27</v>
      </c>
      <c r="N27" s="58" t="s">
        <v>28</v>
      </c>
      <c r="O27" s="58" t="s">
        <v>55</v>
      </c>
      <c r="P27" s="58" t="s">
        <v>56</v>
      </c>
      <c r="Q27" s="58" t="s">
        <v>57</v>
      </c>
      <c r="R27" s="59" t="s">
        <v>58</v>
      </c>
    </row>
    <row r="28" spans="1:18" s="7" customFormat="1" ht="12.75" customHeight="1">
      <c r="A28" s="371" t="s">
        <v>188</v>
      </c>
      <c r="B28" s="372"/>
      <c r="C28" s="181" t="s">
        <v>189</v>
      </c>
      <c r="D28" s="229">
        <v>1</v>
      </c>
      <c r="E28" s="466">
        <f>20223295+247000</f>
        <v>20470295</v>
      </c>
      <c r="F28" s="181">
        <f>20470295+20470295*0.004</f>
        <v>20552176.18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s="7" customFormat="1" ht="12.75" customHeight="1">
      <c r="A29" s="371" t="s">
        <v>190</v>
      </c>
      <c r="B29" s="372"/>
      <c r="C29" s="181" t="s">
        <v>189</v>
      </c>
      <c r="D29" s="229"/>
      <c r="E29" s="467">
        <v>90037</v>
      </c>
      <c r="F29" s="54">
        <f>E29</f>
        <v>90037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s="7" customFormat="1" ht="12.75" customHeight="1">
      <c r="A30" s="371" t="s">
        <v>191</v>
      </c>
      <c r="B30" s="372"/>
      <c r="C30" s="214" t="s">
        <v>192</v>
      </c>
      <c r="D30" s="213">
        <v>32480</v>
      </c>
      <c r="E30" s="466">
        <v>844</v>
      </c>
      <c r="F30" s="54">
        <f>E30*D30+(E30*D30)*0.004</f>
        <v>27522772.48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spans="1:18" s="7" customFormat="1" ht="12.75" customHeight="1">
      <c r="A31" s="194" t="s">
        <v>190</v>
      </c>
      <c r="B31" s="195"/>
      <c r="C31" s="213" t="s">
        <v>189</v>
      </c>
      <c r="D31" s="213">
        <v>1</v>
      </c>
      <c r="E31" s="468"/>
      <c r="F31" s="54">
        <f>E31</f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</row>
    <row r="32" spans="1:18" ht="12.75" customHeight="1" thickBot="1">
      <c r="A32" s="313" t="s">
        <v>29</v>
      </c>
      <c r="B32" s="314"/>
      <c r="C32" s="314"/>
      <c r="D32" s="314"/>
      <c r="E32" s="315"/>
      <c r="F32" s="87">
        <f>SUM(F28:F31)</f>
        <v>48164985.66</v>
      </c>
      <c r="G32" s="67"/>
      <c r="H32" s="68"/>
      <c r="I32" s="68"/>
      <c r="J32" s="68"/>
      <c r="K32" s="68"/>
      <c r="L32" s="68"/>
      <c r="M32" s="69"/>
      <c r="N32" s="70"/>
      <c r="O32" s="70"/>
      <c r="P32" s="70"/>
      <c r="Q32" s="70"/>
      <c r="R32" s="71"/>
    </row>
    <row r="33" spans="1:18" s="3" customFormat="1" ht="18.75" customHeight="1" thickBot="1">
      <c r="A33" s="352" t="s">
        <v>34</v>
      </c>
      <c r="B33" s="353"/>
      <c r="C33" s="353"/>
      <c r="D33" s="353"/>
      <c r="E33" s="353"/>
      <c r="F33" s="353"/>
      <c r="G33" s="316"/>
      <c r="H33" s="317"/>
      <c r="I33" s="317"/>
      <c r="J33" s="317"/>
      <c r="K33" s="317"/>
      <c r="L33" s="317"/>
      <c r="M33" s="317"/>
      <c r="N33" s="65"/>
      <c r="O33" s="65"/>
      <c r="P33" s="65"/>
      <c r="Q33" s="65"/>
      <c r="R33" s="66"/>
    </row>
    <row r="34" spans="1:18" s="3" customFormat="1" ht="12.75">
      <c r="A34" s="72"/>
      <c r="B34" s="73"/>
      <c r="C34" s="74"/>
      <c r="D34" s="75"/>
      <c r="E34" s="76"/>
      <c r="F34" s="75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</row>
    <row r="35" spans="1:18" s="6" customFormat="1" ht="15.75" customHeight="1">
      <c r="A35" s="373" t="s">
        <v>31</v>
      </c>
      <c r="B35" s="374"/>
      <c r="C35" s="282" t="s">
        <v>32</v>
      </c>
      <c r="D35" s="377" t="s">
        <v>17</v>
      </c>
      <c r="E35" s="295" t="s">
        <v>33</v>
      </c>
      <c r="F35" s="282" t="s">
        <v>20</v>
      </c>
      <c r="G35" s="354" t="s">
        <v>21</v>
      </c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6"/>
    </row>
    <row r="36" spans="1:18" s="7" customFormat="1" ht="13.5" customHeight="1">
      <c r="A36" s="375"/>
      <c r="B36" s="376"/>
      <c r="C36" s="283"/>
      <c r="D36" s="378"/>
      <c r="E36" s="296"/>
      <c r="F36" s="283"/>
      <c r="G36" s="58" t="s">
        <v>22</v>
      </c>
      <c r="H36" s="58" t="s">
        <v>59</v>
      </c>
      <c r="I36" s="58" t="s">
        <v>23</v>
      </c>
      <c r="J36" s="58" t="s">
        <v>24</v>
      </c>
      <c r="K36" s="58" t="s">
        <v>25</v>
      </c>
      <c r="L36" s="58" t="s">
        <v>26</v>
      </c>
      <c r="M36" s="58" t="s">
        <v>27</v>
      </c>
      <c r="N36" s="58" t="s">
        <v>28</v>
      </c>
      <c r="O36" s="58" t="s">
        <v>55</v>
      </c>
      <c r="P36" s="58" t="s">
        <v>56</v>
      </c>
      <c r="Q36" s="58" t="s">
        <v>57</v>
      </c>
      <c r="R36" s="59" t="s">
        <v>58</v>
      </c>
    </row>
    <row r="37" spans="1:18" ht="12.75">
      <c r="A37" s="319"/>
      <c r="B37" s="298"/>
      <c r="C37" s="61"/>
      <c r="D37" s="54"/>
      <c r="E37" s="53"/>
      <c r="F37" s="54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/>
    </row>
    <row r="38" spans="1:18" ht="12.75">
      <c r="A38" s="319"/>
      <c r="B38" s="298"/>
      <c r="C38" s="61"/>
      <c r="D38" s="54"/>
      <c r="E38" s="53"/>
      <c r="F38" s="54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8" ht="12.75">
      <c r="A39" s="319"/>
      <c r="B39" s="298"/>
      <c r="C39" s="61"/>
      <c r="D39" s="54"/>
      <c r="E39" s="53"/>
      <c r="F39" s="54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</row>
    <row r="40" spans="1:18" ht="12.75">
      <c r="A40" s="319"/>
      <c r="B40" s="298"/>
      <c r="C40" s="61"/>
      <c r="D40" s="54"/>
      <c r="E40" s="53"/>
      <c r="F40" s="54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</row>
    <row r="41" spans="1:18" ht="13.5" thickBot="1">
      <c r="A41" s="313" t="s">
        <v>29</v>
      </c>
      <c r="B41" s="314"/>
      <c r="C41" s="314"/>
      <c r="D41" s="314"/>
      <c r="E41" s="315"/>
      <c r="F41" s="79">
        <f>SUM(F37:F40)</f>
        <v>0</v>
      </c>
      <c r="G41" s="288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370"/>
    </row>
    <row r="42" spans="1:18" ht="21" customHeight="1" thickBot="1">
      <c r="A42" s="80" t="s">
        <v>37</v>
      </c>
      <c r="B42" s="81"/>
      <c r="C42" s="82"/>
      <c r="D42" s="83"/>
      <c r="E42" s="84"/>
      <c r="F42" s="83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6"/>
    </row>
    <row r="43" spans="1:18" s="6" customFormat="1" ht="16.5" customHeight="1">
      <c r="A43" s="307" t="s">
        <v>15</v>
      </c>
      <c r="B43" s="308"/>
      <c r="C43" s="311" t="s">
        <v>35</v>
      </c>
      <c r="D43" s="312" t="s">
        <v>17</v>
      </c>
      <c r="E43" s="295" t="s">
        <v>33</v>
      </c>
      <c r="F43" s="282" t="s">
        <v>20</v>
      </c>
      <c r="G43" s="284" t="s">
        <v>21</v>
      </c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6"/>
    </row>
    <row r="44" spans="1:18" s="7" customFormat="1" ht="13.5" customHeight="1">
      <c r="A44" s="309"/>
      <c r="B44" s="310"/>
      <c r="C44" s="311"/>
      <c r="D44" s="296"/>
      <c r="E44" s="296"/>
      <c r="F44" s="283"/>
      <c r="G44" s="58" t="s">
        <v>22</v>
      </c>
      <c r="H44" s="58" t="s">
        <v>59</v>
      </c>
      <c r="I44" s="58" t="s">
        <v>23</v>
      </c>
      <c r="J44" s="58" t="s">
        <v>24</v>
      </c>
      <c r="K44" s="58" t="s">
        <v>25</v>
      </c>
      <c r="L44" s="58" t="s">
        <v>26</v>
      </c>
      <c r="M44" s="58" t="s">
        <v>27</v>
      </c>
      <c r="N44" s="58" t="s">
        <v>28</v>
      </c>
      <c r="O44" s="58" t="s">
        <v>55</v>
      </c>
      <c r="P44" s="58" t="s">
        <v>56</v>
      </c>
      <c r="Q44" s="58" t="s">
        <v>57</v>
      </c>
      <c r="R44" s="59" t="s">
        <v>58</v>
      </c>
    </row>
    <row r="45" spans="1:18" ht="12.75">
      <c r="A45" s="309"/>
      <c r="B45" s="310"/>
      <c r="C45" s="61"/>
      <c r="D45" s="54"/>
      <c r="E45" s="53"/>
      <c r="F45" s="54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spans="1:18" ht="12.75">
      <c r="A46" s="350"/>
      <c r="B46" s="351"/>
      <c r="C46" s="61"/>
      <c r="D46" s="54"/>
      <c r="E46" s="53"/>
      <c r="F46" s="54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spans="1:18" ht="12.75">
      <c r="A47" s="350"/>
      <c r="B47" s="351"/>
      <c r="C47" s="61"/>
      <c r="D47" s="54"/>
      <c r="E47" s="53"/>
      <c r="F47" s="54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/>
    </row>
    <row r="48" spans="1:18" ht="12.75">
      <c r="A48" s="85"/>
      <c r="B48" s="86"/>
      <c r="C48" s="61"/>
      <c r="D48" s="54"/>
      <c r="E48" s="53"/>
      <c r="F48" s="54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spans="1:18" ht="13.5" thickBot="1">
      <c r="A49" s="313" t="s">
        <v>29</v>
      </c>
      <c r="B49" s="314"/>
      <c r="C49" s="314"/>
      <c r="D49" s="314"/>
      <c r="E49" s="315"/>
      <c r="F49" s="79">
        <f>SUM(F45:F48)</f>
        <v>0</v>
      </c>
      <c r="G49" s="316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8"/>
    </row>
    <row r="50" spans="1:18" ht="21.75" customHeight="1" thickBot="1">
      <c r="A50" s="80" t="s">
        <v>38</v>
      </c>
      <c r="B50" s="81"/>
      <c r="C50" s="82"/>
      <c r="D50" s="83"/>
      <c r="E50" s="84"/>
      <c r="F50" s="83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spans="1:18" s="6" customFormat="1" ht="12.75" customHeight="1">
      <c r="A51" s="306" t="s">
        <v>15</v>
      </c>
      <c r="B51" s="311" t="s">
        <v>39</v>
      </c>
      <c r="C51" s="379" t="s">
        <v>40</v>
      </c>
      <c r="D51" s="381" t="s">
        <v>41</v>
      </c>
      <c r="E51" s="311" t="s">
        <v>42</v>
      </c>
      <c r="F51" s="282" t="s">
        <v>20</v>
      </c>
      <c r="G51" s="284" t="s">
        <v>21</v>
      </c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6"/>
    </row>
    <row r="52" spans="1:18" s="7" customFormat="1" ht="13.5" customHeight="1">
      <c r="A52" s="306"/>
      <c r="B52" s="311"/>
      <c r="C52" s="380"/>
      <c r="D52" s="381"/>
      <c r="E52" s="311"/>
      <c r="F52" s="283"/>
      <c r="G52" s="58" t="s">
        <v>22</v>
      </c>
      <c r="H52" s="58" t="s">
        <v>59</v>
      </c>
      <c r="I52" s="58" t="s">
        <v>23</v>
      </c>
      <c r="J52" s="58" t="s">
        <v>24</v>
      </c>
      <c r="K52" s="58" t="s">
        <v>25</v>
      </c>
      <c r="L52" s="58" t="s">
        <v>26</v>
      </c>
      <c r="M52" s="58" t="s">
        <v>27</v>
      </c>
      <c r="N52" s="58" t="s">
        <v>28</v>
      </c>
      <c r="O52" s="58" t="s">
        <v>55</v>
      </c>
      <c r="P52" s="58" t="s">
        <v>56</v>
      </c>
      <c r="Q52" s="58" t="s">
        <v>57</v>
      </c>
      <c r="R52" s="59" t="s">
        <v>58</v>
      </c>
    </row>
    <row r="53" spans="1:18" ht="12.75">
      <c r="A53" s="134"/>
      <c r="B53" s="53"/>
      <c r="C53" s="54"/>
      <c r="D53" s="54"/>
      <c r="E53" s="53"/>
      <c r="F53" s="54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3"/>
    </row>
    <row r="54" spans="1:18" ht="12.75">
      <c r="A54" s="60"/>
      <c r="B54" s="53"/>
      <c r="C54" s="61"/>
      <c r="D54" s="54"/>
      <c r="E54" s="53"/>
      <c r="F54" s="54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</row>
    <row r="55" spans="1:18" ht="12.75">
      <c r="A55" s="60"/>
      <c r="B55" s="53"/>
      <c r="C55" s="61"/>
      <c r="D55" s="54"/>
      <c r="E55" s="53"/>
      <c r="F55" s="54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</row>
    <row r="56" spans="1:18" ht="12.75">
      <c r="A56" s="60"/>
      <c r="B56" s="53"/>
      <c r="C56" s="61"/>
      <c r="D56" s="54"/>
      <c r="E56" s="53"/>
      <c r="F56" s="54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</row>
    <row r="57" spans="1:18" ht="13.5" thickBot="1">
      <c r="A57" s="313" t="s">
        <v>29</v>
      </c>
      <c r="B57" s="314"/>
      <c r="C57" s="314"/>
      <c r="D57" s="314"/>
      <c r="E57" s="315"/>
      <c r="F57" s="87">
        <f>SUM(F53:F56)</f>
        <v>0</v>
      </c>
      <c r="G57" s="316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8"/>
    </row>
    <row r="58" spans="1:18" ht="22.5" customHeight="1" thickBot="1">
      <c r="A58" s="80" t="s">
        <v>43</v>
      </c>
      <c r="B58" s="81"/>
      <c r="C58" s="82"/>
      <c r="D58" s="83"/>
      <c r="E58" s="84"/>
      <c r="F58" s="83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6"/>
    </row>
    <row r="59" spans="1:18" s="6" customFormat="1" ht="12.75" customHeight="1">
      <c r="A59" s="307" t="s">
        <v>15</v>
      </c>
      <c r="B59" s="340"/>
      <c r="C59" s="340"/>
      <c r="D59" s="308"/>
      <c r="E59" s="311" t="s">
        <v>39</v>
      </c>
      <c r="F59" s="305" t="s">
        <v>36</v>
      </c>
      <c r="G59" s="284" t="s">
        <v>21</v>
      </c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6"/>
    </row>
    <row r="60" spans="1:18" s="7" customFormat="1" ht="13.5" customHeight="1">
      <c r="A60" s="309"/>
      <c r="B60" s="341"/>
      <c r="C60" s="341"/>
      <c r="D60" s="310"/>
      <c r="E60" s="311"/>
      <c r="F60" s="305"/>
      <c r="G60" s="58" t="s">
        <v>22</v>
      </c>
      <c r="H60" s="58" t="s">
        <v>59</v>
      </c>
      <c r="I60" s="58" t="s">
        <v>23</v>
      </c>
      <c r="J60" s="58" t="s">
        <v>24</v>
      </c>
      <c r="K60" s="58" t="s">
        <v>25</v>
      </c>
      <c r="L60" s="58" t="s">
        <v>26</v>
      </c>
      <c r="M60" s="58" t="s">
        <v>27</v>
      </c>
      <c r="N60" s="58" t="s">
        <v>28</v>
      </c>
      <c r="O60" s="58" t="s">
        <v>55</v>
      </c>
      <c r="P60" s="58" t="s">
        <v>56</v>
      </c>
      <c r="Q60" s="58" t="s">
        <v>57</v>
      </c>
      <c r="R60" s="59" t="s">
        <v>58</v>
      </c>
    </row>
    <row r="61" spans="1:18" ht="12.75">
      <c r="A61" s="320"/>
      <c r="B61" s="319"/>
      <c r="C61" s="319"/>
      <c r="D61" s="298"/>
      <c r="E61" s="53"/>
      <c r="F61" s="54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  <row r="62" spans="1:18" ht="12.75">
      <c r="A62" s="320"/>
      <c r="B62" s="319"/>
      <c r="C62" s="319"/>
      <c r="D62" s="298"/>
      <c r="E62" s="53"/>
      <c r="F62" s="54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3"/>
    </row>
    <row r="63" spans="1:18" ht="12.75">
      <c r="A63" s="320"/>
      <c r="B63" s="319"/>
      <c r="C63" s="319"/>
      <c r="D63" s="298"/>
      <c r="E63" s="53"/>
      <c r="F63" s="54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</row>
    <row r="64" spans="1:18" ht="12.75">
      <c r="A64" s="320"/>
      <c r="B64" s="319"/>
      <c r="C64" s="319"/>
      <c r="D64" s="298"/>
      <c r="E64" s="53"/>
      <c r="F64" s="54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3"/>
    </row>
    <row r="65" spans="1:18" ht="13.5" thickBot="1">
      <c r="A65" s="313" t="s">
        <v>29</v>
      </c>
      <c r="B65" s="314"/>
      <c r="C65" s="314"/>
      <c r="D65" s="314"/>
      <c r="E65" s="315"/>
      <c r="F65" s="87">
        <f>SUM(F61:F64)</f>
        <v>0</v>
      </c>
      <c r="G65" s="316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8"/>
    </row>
    <row r="66" spans="1:18" s="3" customFormat="1" ht="19.5" customHeight="1" thickBot="1">
      <c r="A66" s="80" t="s">
        <v>44</v>
      </c>
      <c r="B66" s="81"/>
      <c r="C66" s="82"/>
      <c r="D66" s="83"/>
      <c r="E66" s="84"/>
      <c r="F66" s="83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6"/>
    </row>
    <row r="67" spans="1:18" s="6" customFormat="1" ht="12.75" customHeight="1">
      <c r="A67" s="307" t="s">
        <v>15</v>
      </c>
      <c r="B67" s="308"/>
      <c r="C67" s="311" t="s">
        <v>35</v>
      </c>
      <c r="D67" s="312" t="s">
        <v>17</v>
      </c>
      <c r="E67" s="295" t="s">
        <v>33</v>
      </c>
      <c r="F67" s="282" t="s">
        <v>20</v>
      </c>
      <c r="G67" s="284" t="s">
        <v>21</v>
      </c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6"/>
    </row>
    <row r="68" spans="1:18" s="7" customFormat="1" ht="13.5" customHeight="1">
      <c r="A68" s="309"/>
      <c r="B68" s="310"/>
      <c r="C68" s="311"/>
      <c r="D68" s="296"/>
      <c r="E68" s="296"/>
      <c r="F68" s="283"/>
      <c r="G68" s="58" t="s">
        <v>22</v>
      </c>
      <c r="H68" s="58" t="s">
        <v>59</v>
      </c>
      <c r="I68" s="58" t="s">
        <v>23</v>
      </c>
      <c r="J68" s="58" t="s">
        <v>24</v>
      </c>
      <c r="K68" s="58" t="s">
        <v>25</v>
      </c>
      <c r="L68" s="58" t="s">
        <v>26</v>
      </c>
      <c r="M68" s="58" t="s">
        <v>27</v>
      </c>
      <c r="N68" s="58" t="s">
        <v>28</v>
      </c>
      <c r="O68" s="58" t="s">
        <v>55</v>
      </c>
      <c r="P68" s="58" t="s">
        <v>56</v>
      </c>
      <c r="Q68" s="58" t="s">
        <v>57</v>
      </c>
      <c r="R68" s="59" t="s">
        <v>58</v>
      </c>
    </row>
    <row r="69" spans="1:18" ht="12.75">
      <c r="A69" s="291"/>
      <c r="B69" s="292"/>
      <c r="C69" s="54"/>
      <c r="D69" s="54"/>
      <c r="E69" s="181"/>
      <c r="F69" s="54">
        <f>D69*4958.5+(D69*4958.5)*0.004</f>
        <v>0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spans="1:18" ht="12.75">
      <c r="A70" s="291"/>
      <c r="B70" s="292"/>
      <c r="C70" s="54"/>
      <c r="D70" s="54"/>
      <c r="E70" s="141"/>
      <c r="F70" s="54">
        <f>D70*E70+(D70*E70)*0.004</f>
        <v>0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3"/>
    </row>
    <row r="71" spans="1:18" ht="12.75">
      <c r="A71" s="291"/>
      <c r="B71" s="294"/>
      <c r="C71" s="54"/>
      <c r="D71" s="54"/>
      <c r="E71" s="141"/>
      <c r="F71" s="54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spans="1:18" ht="12.75">
      <c r="A72" s="297"/>
      <c r="B72" s="298"/>
      <c r="C72" s="61"/>
      <c r="D72" s="54"/>
      <c r="E72" s="53"/>
      <c r="F72" s="54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3"/>
    </row>
    <row r="73" spans="1:18" ht="13.5" thickBot="1">
      <c r="A73" s="313" t="s">
        <v>29</v>
      </c>
      <c r="B73" s="314"/>
      <c r="C73" s="314"/>
      <c r="D73" s="314"/>
      <c r="E73" s="315"/>
      <c r="F73" s="79">
        <f>F69+F70+F71</f>
        <v>0</v>
      </c>
      <c r="G73" s="316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8"/>
    </row>
    <row r="74" spans="1:18" ht="18" customHeight="1" thickBot="1">
      <c r="A74" s="80" t="s">
        <v>89</v>
      </c>
      <c r="B74" s="81"/>
      <c r="C74" s="82"/>
      <c r="D74" s="83"/>
      <c r="E74" s="84"/>
      <c r="F74" s="83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6"/>
    </row>
    <row r="75" spans="1:18" ht="12.75">
      <c r="A75" s="307" t="s">
        <v>15</v>
      </c>
      <c r="B75" s="308"/>
      <c r="C75" s="311" t="s">
        <v>35</v>
      </c>
      <c r="D75" s="312" t="s">
        <v>17</v>
      </c>
      <c r="E75" s="295" t="s">
        <v>33</v>
      </c>
      <c r="F75" s="282" t="s">
        <v>20</v>
      </c>
      <c r="G75" s="284" t="s">
        <v>21</v>
      </c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6"/>
    </row>
    <row r="76" spans="1:18" ht="16.5">
      <c r="A76" s="309"/>
      <c r="B76" s="310"/>
      <c r="C76" s="311"/>
      <c r="D76" s="296"/>
      <c r="E76" s="296"/>
      <c r="F76" s="283"/>
      <c r="G76" s="58" t="s">
        <v>22</v>
      </c>
      <c r="H76" s="58" t="s">
        <v>59</v>
      </c>
      <c r="I76" s="58" t="s">
        <v>23</v>
      </c>
      <c r="J76" s="58" t="s">
        <v>24</v>
      </c>
      <c r="K76" s="58" t="s">
        <v>25</v>
      </c>
      <c r="L76" s="58" t="s">
        <v>26</v>
      </c>
      <c r="M76" s="58" t="s">
        <v>27</v>
      </c>
      <c r="N76" s="58" t="s">
        <v>28</v>
      </c>
      <c r="O76" s="58" t="s">
        <v>55</v>
      </c>
      <c r="P76" s="58" t="s">
        <v>56</v>
      </c>
      <c r="Q76" s="58" t="s">
        <v>57</v>
      </c>
      <c r="R76" s="58" t="s">
        <v>58</v>
      </c>
    </row>
    <row r="77" spans="1:18" ht="12.75">
      <c r="A77" s="291" t="s">
        <v>98</v>
      </c>
      <c r="B77" s="292"/>
      <c r="C77" s="61"/>
      <c r="D77" s="54"/>
      <c r="E77" s="53"/>
      <c r="F77" s="192">
        <v>50145397.9391399</v>
      </c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2.75">
      <c r="A78" s="293" t="s">
        <v>91</v>
      </c>
      <c r="B78" s="292"/>
      <c r="C78" s="61"/>
      <c r="D78" s="54"/>
      <c r="E78" s="53"/>
      <c r="F78" s="191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2.75">
      <c r="A79" s="207" t="s">
        <v>173</v>
      </c>
      <c r="B79" s="208"/>
      <c r="C79" s="61"/>
      <c r="D79" s="54"/>
      <c r="E79" s="53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2.75">
      <c r="A80" s="291" t="s">
        <v>99</v>
      </c>
      <c r="B80" s="294"/>
      <c r="C80" s="61"/>
      <c r="D80" s="54"/>
      <c r="E80" s="53"/>
      <c r="F80" s="215">
        <v>520000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3:18" ht="12.75">
      <c r="C81" s="1"/>
      <c r="D81" s="1"/>
      <c r="E81" s="1"/>
      <c r="F81" s="1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2.75">
      <c r="A82" s="299" t="s">
        <v>29</v>
      </c>
      <c r="B82" s="300"/>
      <c r="C82" s="300"/>
      <c r="D82" s="300"/>
      <c r="E82" s="301"/>
      <c r="F82" s="79">
        <f>SUM(F77:F81)</f>
        <v>50665397.9391399</v>
      </c>
      <c r="G82" s="302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4"/>
    </row>
    <row r="83" spans="1:18" ht="12.75">
      <c r="A83" s="287" t="s">
        <v>90</v>
      </c>
      <c r="B83" s="287"/>
      <c r="C83" s="287"/>
      <c r="D83" s="287"/>
      <c r="E83" s="287"/>
      <c r="F83" s="54">
        <f>F24+F32+F41+F49+F57+F65+F73+F72</f>
        <v>99999999.66</v>
      </c>
      <c r="G83" s="288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90"/>
    </row>
    <row r="84" spans="1:18" ht="12.75">
      <c r="A84" s="88"/>
      <c r="B84" s="88"/>
      <c r="C84" s="89"/>
      <c r="D84" s="90"/>
      <c r="E84" s="91"/>
      <c r="F84" s="90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6" ht="12.75">
      <c r="G86" s="146"/>
    </row>
    <row r="87" ht="12.75">
      <c r="G87" s="146"/>
    </row>
    <row r="89" ht="12.75">
      <c r="G89" s="146"/>
    </row>
  </sheetData>
  <sheetProtection/>
  <mergeCells count="113">
    <mergeCell ref="E59:E60"/>
    <mergeCell ref="F59:F60"/>
    <mergeCell ref="A46:B46"/>
    <mergeCell ref="B51:B52"/>
    <mergeCell ref="G26:R26"/>
    <mergeCell ref="G59:R59"/>
    <mergeCell ref="F43:F44"/>
    <mergeCell ref="F35:F36"/>
    <mergeCell ref="C51:C52"/>
    <mergeCell ref="D51:D52"/>
    <mergeCell ref="F51:F52"/>
    <mergeCell ref="E51:E52"/>
    <mergeCell ref="A49:E49"/>
    <mergeCell ref="G35:R35"/>
    <mergeCell ref="F26:F27"/>
    <mergeCell ref="D26:D27"/>
    <mergeCell ref="A35:B36"/>
    <mergeCell ref="A32:E32"/>
    <mergeCell ref="A30:B30"/>
    <mergeCell ref="D35:D36"/>
    <mergeCell ref="A28:B28"/>
    <mergeCell ref="A29:B29"/>
    <mergeCell ref="E26:E27"/>
    <mergeCell ref="A24:E24"/>
    <mergeCell ref="A25:F25"/>
    <mergeCell ref="D19:D20"/>
    <mergeCell ref="E19:E20"/>
    <mergeCell ref="F19:F20"/>
    <mergeCell ref="A26:B27"/>
    <mergeCell ref="A7:R8"/>
    <mergeCell ref="A12:B12"/>
    <mergeCell ref="G24:R24"/>
    <mergeCell ref="C43:C44"/>
    <mergeCell ref="D43:D44"/>
    <mergeCell ref="A38:B38"/>
    <mergeCell ref="A40:B40"/>
    <mergeCell ref="G33:M33"/>
    <mergeCell ref="G41:R41"/>
    <mergeCell ref="E43:E44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47:B47"/>
    <mergeCell ref="A43:B44"/>
    <mergeCell ref="A13:B13"/>
    <mergeCell ref="A14:B14"/>
    <mergeCell ref="A15:B15"/>
    <mergeCell ref="A16:B16"/>
    <mergeCell ref="A41:E41"/>
    <mergeCell ref="A33:F33"/>
    <mergeCell ref="B19:B20"/>
    <mergeCell ref="C26:C27"/>
    <mergeCell ref="A59:D60"/>
    <mergeCell ref="A69:B69"/>
    <mergeCell ref="B3:J4"/>
    <mergeCell ref="G51:R51"/>
    <mergeCell ref="A57:E57"/>
    <mergeCell ref="A64:D64"/>
    <mergeCell ref="F10:F11"/>
    <mergeCell ref="F67:F68"/>
    <mergeCell ref="A9:F9"/>
    <mergeCell ref="G65:R65"/>
    <mergeCell ref="K1:R1"/>
    <mergeCell ref="K2:R2"/>
    <mergeCell ref="K3:N3"/>
    <mergeCell ref="O3:R3"/>
    <mergeCell ref="A5:R6"/>
    <mergeCell ref="B1:J2"/>
    <mergeCell ref="A62:D62"/>
    <mergeCell ref="A39:B39"/>
    <mergeCell ref="A73:E73"/>
    <mergeCell ref="A70:B70"/>
    <mergeCell ref="G67:R67"/>
    <mergeCell ref="A71:B71"/>
    <mergeCell ref="A67:B68"/>
    <mergeCell ref="G73:R73"/>
    <mergeCell ref="C67:C68"/>
    <mergeCell ref="D67:D68"/>
    <mergeCell ref="A65:E65"/>
    <mergeCell ref="E67:E68"/>
    <mergeCell ref="G57:R57"/>
    <mergeCell ref="A37:B37"/>
    <mergeCell ref="A45:B45"/>
    <mergeCell ref="G49:R49"/>
    <mergeCell ref="G43:R43"/>
    <mergeCell ref="A63:D63"/>
    <mergeCell ref="A51:A52"/>
    <mergeCell ref="A61:D61"/>
    <mergeCell ref="A72:B72"/>
    <mergeCell ref="A82:E82"/>
    <mergeCell ref="G82:R82"/>
    <mergeCell ref="E35:E36"/>
    <mergeCell ref="C35:C36"/>
    <mergeCell ref="C19:C20"/>
    <mergeCell ref="A19:A20"/>
    <mergeCell ref="A75:B76"/>
    <mergeCell ref="C75:C76"/>
    <mergeCell ref="D75:D76"/>
    <mergeCell ref="F75:F76"/>
    <mergeCell ref="G75:R75"/>
    <mergeCell ref="A83:E83"/>
    <mergeCell ref="G83:R83"/>
    <mergeCell ref="A77:B77"/>
    <mergeCell ref="A78:B78"/>
    <mergeCell ref="A80:B80"/>
    <mergeCell ref="E75:E76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B4">
      <selection activeCell="F10" sqref="F10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17.57421875" style="13" customWidth="1"/>
    <col min="4" max="4" width="16.28125" style="13" customWidth="1"/>
    <col min="5" max="5" width="10.7109375" style="13" customWidth="1"/>
    <col min="6" max="6" width="13.7109375" style="17" customWidth="1"/>
    <col min="7" max="7" width="17.00390625" style="18" customWidth="1"/>
    <col min="8" max="16384" width="11.421875" style="13" customWidth="1"/>
  </cols>
  <sheetData>
    <row r="1" spans="1:7" ht="26.25" customHeight="1">
      <c r="A1" s="397"/>
      <c r="B1" s="403" t="s">
        <v>49</v>
      </c>
      <c r="C1" s="403"/>
      <c r="D1" s="403"/>
      <c r="E1" s="403"/>
      <c r="F1" s="400" t="s">
        <v>51</v>
      </c>
      <c r="G1" s="400"/>
    </row>
    <row r="2" spans="1:7" ht="26.25" customHeight="1">
      <c r="A2" s="398"/>
      <c r="B2" s="403"/>
      <c r="C2" s="403"/>
      <c r="D2" s="403"/>
      <c r="E2" s="403"/>
      <c r="F2" s="401" t="s">
        <v>52</v>
      </c>
      <c r="G2" s="401"/>
    </row>
    <row r="3" spans="1:13" s="1" customFormat="1" ht="26.25" customHeight="1">
      <c r="A3" s="398"/>
      <c r="B3" s="402" t="s">
        <v>50</v>
      </c>
      <c r="C3" s="402"/>
      <c r="D3" s="402"/>
      <c r="E3" s="402"/>
      <c r="F3" s="5" t="s">
        <v>53</v>
      </c>
      <c r="G3" s="5" t="s">
        <v>68</v>
      </c>
      <c r="H3" s="4"/>
      <c r="I3" s="4"/>
      <c r="J3" s="4"/>
      <c r="K3" s="4"/>
      <c r="L3" s="4"/>
      <c r="M3" s="4"/>
    </row>
    <row r="4" spans="1:13" s="1" customFormat="1" ht="26.25" customHeight="1">
      <c r="A4" s="399"/>
      <c r="B4" s="402"/>
      <c r="C4" s="402"/>
      <c r="D4" s="402"/>
      <c r="E4" s="402"/>
      <c r="F4" s="5" t="str">
        <f>+'POA H.B.'!K4</f>
        <v>Versión 0</v>
      </c>
      <c r="G4" s="31">
        <f>+'POA H.B.'!O4</f>
        <v>42999</v>
      </c>
      <c r="H4" s="4"/>
      <c r="I4" s="4"/>
      <c r="J4" s="4"/>
      <c r="K4" s="4"/>
      <c r="L4" s="4"/>
      <c r="M4" s="4"/>
    </row>
    <row r="5" spans="1:13" s="1" customFormat="1" ht="21" customHeight="1">
      <c r="A5" s="382" t="s">
        <v>54</v>
      </c>
      <c r="B5" s="382"/>
      <c r="C5" s="382"/>
      <c r="D5" s="382"/>
      <c r="E5" s="382"/>
      <c r="F5" s="382"/>
      <c r="G5" s="382"/>
      <c r="H5" s="4"/>
      <c r="I5" s="4"/>
      <c r="J5" s="4"/>
      <c r="K5" s="4"/>
      <c r="L5" s="4"/>
      <c r="M5" s="4"/>
    </row>
    <row r="6" spans="1:7" ht="28.5" customHeight="1">
      <c r="A6" s="383" t="s">
        <v>185</v>
      </c>
      <c r="B6" s="384"/>
      <c r="C6" s="384"/>
      <c r="D6" s="384"/>
      <c r="E6" s="384"/>
      <c r="F6" s="384"/>
      <c r="G6" s="385"/>
    </row>
    <row r="7" spans="1:7" ht="55.5" customHeight="1">
      <c r="A7" s="19" t="s">
        <v>71</v>
      </c>
      <c r="B7" s="390" t="s">
        <v>70</v>
      </c>
      <c r="C7" s="391"/>
      <c r="D7" s="20" t="s">
        <v>35</v>
      </c>
      <c r="E7" s="21" t="s">
        <v>48</v>
      </c>
      <c r="F7" s="22" t="s">
        <v>186</v>
      </c>
      <c r="G7" s="21" t="s">
        <v>72</v>
      </c>
    </row>
    <row r="8" spans="1:7" ht="27.75" customHeight="1">
      <c r="A8" s="226" t="s">
        <v>197</v>
      </c>
      <c r="B8" s="392" t="s">
        <v>196</v>
      </c>
      <c r="C8" s="393"/>
      <c r="D8" s="182" t="s">
        <v>198</v>
      </c>
      <c r="E8" s="144" t="s">
        <v>199</v>
      </c>
      <c r="F8" s="225">
        <v>1051398.4000000001</v>
      </c>
      <c r="G8" s="145">
        <v>520000</v>
      </c>
    </row>
    <row r="9" spans="1:7" ht="27.75" customHeight="1">
      <c r="A9" s="184"/>
      <c r="B9" s="386"/>
      <c r="C9" s="387"/>
      <c r="D9" s="182"/>
      <c r="E9" s="144"/>
      <c r="F9" s="183"/>
      <c r="G9" s="145"/>
    </row>
    <row r="10" spans="1:7" ht="45" customHeight="1">
      <c r="A10" s="42"/>
      <c r="B10" s="386"/>
      <c r="C10" s="387"/>
      <c r="D10" s="182"/>
      <c r="E10" s="186"/>
      <c r="F10" s="187"/>
      <c r="G10" s="185"/>
    </row>
    <row r="11" spans="1:7" ht="27.75" customHeight="1">
      <c r="A11" s="32"/>
      <c r="B11" s="386"/>
      <c r="C11" s="387"/>
      <c r="D11" s="42"/>
      <c r="E11" s="42"/>
      <c r="F11" s="43"/>
      <c r="G11" s="44"/>
    </row>
    <row r="12" spans="1:7" ht="27.75" customHeight="1">
      <c r="A12" s="42"/>
      <c r="B12" s="388"/>
      <c r="C12" s="389"/>
      <c r="D12" s="42"/>
      <c r="E12" s="42"/>
      <c r="F12" s="43"/>
      <c r="G12" s="44"/>
    </row>
    <row r="13" spans="1:7" ht="27.75" customHeight="1">
      <c r="A13" s="42"/>
      <c r="B13" s="388"/>
      <c r="C13" s="389"/>
      <c r="D13" s="42"/>
      <c r="E13" s="42"/>
      <c r="F13" s="43"/>
      <c r="G13" s="44"/>
    </row>
    <row r="14" spans="1:7" ht="27.75" customHeight="1">
      <c r="A14" s="32"/>
      <c r="B14" s="388"/>
      <c r="C14" s="389"/>
      <c r="D14" s="42"/>
      <c r="E14" s="42"/>
      <c r="F14" s="43"/>
      <c r="G14" s="44"/>
    </row>
    <row r="15" spans="1:7" s="16" customFormat="1" ht="22.5" customHeight="1">
      <c r="A15" s="394" t="s">
        <v>100</v>
      </c>
      <c r="B15" s="395"/>
      <c r="C15" s="395"/>
      <c r="D15" s="395"/>
      <c r="E15" s="395"/>
      <c r="F15" s="396"/>
      <c r="G15" s="23">
        <f>SUM(G8:G14)</f>
        <v>520000</v>
      </c>
    </row>
    <row r="16" spans="1:7" ht="12">
      <c r="A16" s="9"/>
      <c r="B16" s="24"/>
      <c r="C16" s="24"/>
      <c r="D16" s="25"/>
      <c r="E16" s="26"/>
      <c r="F16" s="26"/>
      <c r="G16" s="27"/>
    </row>
    <row r="17" spans="6:7" ht="12">
      <c r="F17" s="28"/>
      <c r="G17" s="193"/>
    </row>
    <row r="18" ht="12">
      <c r="G18" s="18">
        <f>G15-G17</f>
        <v>520000</v>
      </c>
    </row>
  </sheetData>
  <sheetProtection/>
  <mergeCells count="16"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  <mergeCell ref="A5:G5"/>
    <mergeCell ref="A6:G6"/>
    <mergeCell ref="B11:C11"/>
    <mergeCell ref="B12:C12"/>
    <mergeCell ref="B9:C9"/>
    <mergeCell ref="B10:C10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="80" zoomScaleNormal="80" zoomScalePageLayoutView="0" workbookViewId="0" topLeftCell="A27">
      <selection activeCell="H19" sqref="H19"/>
    </sheetView>
  </sheetViews>
  <sheetFormatPr defaultColWidth="9.140625" defaultRowHeight="12.75"/>
  <cols>
    <col min="1" max="1" width="21.140625" style="149" customWidth="1"/>
    <col min="2" max="2" width="6.140625" style="149" customWidth="1"/>
    <col min="3" max="3" width="10.7109375" style="149" customWidth="1"/>
    <col min="4" max="4" width="12.140625" style="177" customWidth="1"/>
    <col min="5" max="5" width="19.421875" style="149" customWidth="1"/>
    <col min="6" max="6" width="37.00390625" style="149" customWidth="1"/>
    <col min="7" max="7" width="24.421875" style="149" customWidth="1"/>
    <col min="8" max="8" width="27.140625" style="149" customWidth="1"/>
    <col min="9" max="9" width="19.421875" style="149" customWidth="1"/>
    <col min="10" max="10" width="19.140625" style="149" customWidth="1"/>
    <col min="11" max="11" width="12.7109375" style="149" customWidth="1"/>
    <col min="12" max="12" width="17.421875" style="149" customWidth="1"/>
    <col min="13" max="13" width="10.421875" style="149" customWidth="1"/>
    <col min="14" max="14" width="18.7109375" style="149" customWidth="1"/>
    <col min="15" max="15" width="10.421875" style="149" customWidth="1"/>
    <col min="16" max="16" width="20.140625" style="149" customWidth="1"/>
    <col min="17" max="17" width="10.421875" style="149" customWidth="1"/>
    <col min="18" max="18" width="21.8515625" style="149" customWidth="1"/>
    <col min="19" max="19" width="14.421875" style="149" customWidth="1"/>
    <col min="20" max="20" width="14.140625" style="149" customWidth="1"/>
    <col min="21" max="21" width="18.7109375" style="149" customWidth="1"/>
    <col min="22" max="16384" width="9.140625" style="149" customWidth="1"/>
  </cols>
  <sheetData>
    <row r="1" spans="1:23" ht="36" customHeight="1">
      <c r="A1" s="405"/>
      <c r="B1" s="405"/>
      <c r="C1" s="405"/>
      <c r="D1" s="406" t="s">
        <v>14</v>
      </c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147"/>
      <c r="S1" s="407" t="s">
        <v>51</v>
      </c>
      <c r="T1" s="407"/>
      <c r="U1" s="407"/>
      <c r="V1" s="148"/>
      <c r="W1" s="148"/>
    </row>
    <row r="2" spans="1:23" ht="25.5" customHeight="1">
      <c r="A2" s="405"/>
      <c r="B2" s="405"/>
      <c r="C2" s="405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147"/>
      <c r="S2" s="408" t="s">
        <v>52</v>
      </c>
      <c r="T2" s="408"/>
      <c r="U2" s="408"/>
      <c r="V2" s="148"/>
      <c r="W2" s="148"/>
    </row>
    <row r="3" spans="1:23" ht="33" customHeight="1">
      <c r="A3" s="405"/>
      <c r="B3" s="405"/>
      <c r="C3" s="405"/>
      <c r="D3" s="406" t="s">
        <v>50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147"/>
      <c r="S3" s="151" t="s">
        <v>53</v>
      </c>
      <c r="T3" s="409" t="s">
        <v>69</v>
      </c>
      <c r="U3" s="409"/>
      <c r="V3" s="148"/>
      <c r="W3" s="148"/>
    </row>
    <row r="4" spans="1:23" ht="30.75" customHeight="1">
      <c r="A4" s="405"/>
      <c r="B4" s="405"/>
      <c r="C4" s="405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147"/>
      <c r="S4" s="151" t="str">
        <f>+'[1]POA H.C. '!F4</f>
        <v>Versión 0</v>
      </c>
      <c r="T4" s="410">
        <f>+'[1]POA H.C. '!G4</f>
        <v>42999</v>
      </c>
      <c r="U4" s="410"/>
      <c r="V4" s="148"/>
      <c r="W4" s="148"/>
    </row>
    <row r="5" spans="1:23" ht="21" customHeight="1">
      <c r="A5" s="404" t="s">
        <v>54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148"/>
      <c r="W5" s="148"/>
    </row>
    <row r="6" spans="1:23" ht="21" customHeight="1">
      <c r="A6" s="404" t="s">
        <v>102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148"/>
      <c r="W6" s="148"/>
    </row>
    <row r="7" spans="1:23" ht="21.75" customHeight="1">
      <c r="A7" s="411" t="s">
        <v>46</v>
      </c>
      <c r="B7" s="411"/>
      <c r="C7" s="411"/>
      <c r="D7" s="411"/>
      <c r="E7" s="412" t="s">
        <v>123</v>
      </c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148"/>
      <c r="W7" s="148"/>
    </row>
    <row r="8" spans="1:23" ht="21.75" customHeight="1">
      <c r="A8" s="411" t="s">
        <v>47</v>
      </c>
      <c r="B8" s="411"/>
      <c r="C8" s="411"/>
      <c r="D8" s="411"/>
      <c r="E8" s="413" t="s">
        <v>124</v>
      </c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148"/>
      <c r="W8" s="148"/>
    </row>
    <row r="9" spans="1:23" ht="21.75" customHeight="1">
      <c r="A9" s="411" t="s">
        <v>104</v>
      </c>
      <c r="B9" s="411"/>
      <c r="C9" s="411"/>
      <c r="D9" s="411"/>
      <c r="E9" s="413" t="s">
        <v>125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148"/>
      <c r="W9" s="148"/>
    </row>
    <row r="10" spans="1:21" ht="21.75" customHeight="1">
      <c r="A10" s="411" t="s">
        <v>45</v>
      </c>
      <c r="B10" s="411"/>
      <c r="C10" s="411"/>
      <c r="D10" s="411"/>
      <c r="E10" s="414" t="s">
        <v>128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</row>
    <row r="11" spans="1:21" ht="36.75" customHeight="1">
      <c r="A11" s="411" t="s">
        <v>105</v>
      </c>
      <c r="B11" s="411"/>
      <c r="C11" s="411"/>
      <c r="D11" s="411"/>
      <c r="E11" s="415" t="s">
        <v>126</v>
      </c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</row>
    <row r="12" spans="1:21" ht="12.75" customHeight="1">
      <c r="A12" s="416" t="s">
        <v>111</v>
      </c>
      <c r="B12" s="417" t="s">
        <v>106</v>
      </c>
      <c r="C12" s="417"/>
      <c r="D12" s="417"/>
      <c r="E12" s="417"/>
      <c r="F12" s="418" t="s">
        <v>74</v>
      </c>
      <c r="G12" s="419" t="s">
        <v>194</v>
      </c>
      <c r="H12" s="419" t="s">
        <v>195</v>
      </c>
      <c r="I12" s="418" t="s">
        <v>107</v>
      </c>
      <c r="J12" s="417" t="s">
        <v>35</v>
      </c>
      <c r="K12" s="417" t="s">
        <v>63</v>
      </c>
      <c r="L12" s="417"/>
      <c r="M12" s="417"/>
      <c r="N12" s="417"/>
      <c r="O12" s="417"/>
      <c r="P12" s="417"/>
      <c r="Q12" s="417"/>
      <c r="R12" s="417"/>
      <c r="S12" s="417"/>
      <c r="T12" s="417"/>
      <c r="U12" s="417"/>
    </row>
    <row r="13" spans="1:21" ht="12.75">
      <c r="A13" s="416"/>
      <c r="B13" s="417"/>
      <c r="C13" s="417"/>
      <c r="D13" s="417"/>
      <c r="E13" s="417"/>
      <c r="F13" s="418"/>
      <c r="G13" s="420"/>
      <c r="H13" s="420"/>
      <c r="I13" s="418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</row>
    <row r="14" spans="1:21" ht="42.75" customHeight="1">
      <c r="A14" s="416"/>
      <c r="B14" s="417"/>
      <c r="C14" s="417"/>
      <c r="D14" s="417"/>
      <c r="E14" s="417"/>
      <c r="F14" s="418"/>
      <c r="G14" s="421"/>
      <c r="H14" s="421"/>
      <c r="I14" s="418"/>
      <c r="J14" s="417"/>
      <c r="K14" s="150" t="s">
        <v>114</v>
      </c>
      <c r="L14" s="150" t="s">
        <v>115</v>
      </c>
      <c r="M14" s="150" t="s">
        <v>116</v>
      </c>
      <c r="N14" s="150" t="s">
        <v>117</v>
      </c>
      <c r="O14" s="150" t="s">
        <v>118</v>
      </c>
      <c r="P14" s="150" t="s">
        <v>119</v>
      </c>
      <c r="Q14" s="150" t="s">
        <v>121</v>
      </c>
      <c r="R14" s="150" t="s">
        <v>120</v>
      </c>
      <c r="S14" s="417" t="s">
        <v>76</v>
      </c>
      <c r="T14" s="417"/>
      <c r="U14" s="152" t="s">
        <v>112</v>
      </c>
    </row>
    <row r="15" spans="1:21" ht="80.25" customHeight="1">
      <c r="A15" s="199" t="s">
        <v>131</v>
      </c>
      <c r="B15" s="422" t="s">
        <v>132</v>
      </c>
      <c r="C15" s="423"/>
      <c r="D15" s="423"/>
      <c r="E15" s="424"/>
      <c r="F15" s="200" t="s">
        <v>141</v>
      </c>
      <c r="G15" s="218">
        <v>1</v>
      </c>
      <c r="H15" s="219">
        <v>100000000</v>
      </c>
      <c r="I15" s="201">
        <v>0.471</v>
      </c>
      <c r="J15" s="202" t="s">
        <v>113</v>
      </c>
      <c r="K15" s="203">
        <v>0.058823</v>
      </c>
      <c r="L15" s="204">
        <v>144886244</v>
      </c>
      <c r="M15" s="203">
        <v>0.058823</v>
      </c>
      <c r="N15" s="160">
        <v>99000000</v>
      </c>
      <c r="O15" s="203">
        <v>0.205882</v>
      </c>
      <c r="P15" s="205">
        <v>50000000</v>
      </c>
      <c r="Q15" s="203">
        <v>0.205882</v>
      </c>
      <c r="R15" s="205">
        <v>97884000</v>
      </c>
      <c r="S15" s="425">
        <f>I15+K15+M15+O15+Q15</f>
        <v>1.00041</v>
      </c>
      <c r="T15" s="425"/>
      <c r="U15" s="206">
        <f>SUM(L15)+SUM(N15)+SUM(P15)+SUM(R15)</f>
        <v>391770244</v>
      </c>
    </row>
    <row r="16" spans="1:21" ht="105.75" customHeight="1">
      <c r="A16" s="154" t="s">
        <v>130</v>
      </c>
      <c r="B16" s="426" t="s">
        <v>133</v>
      </c>
      <c r="C16" s="426" t="s">
        <v>133</v>
      </c>
      <c r="D16" s="426" t="s">
        <v>133</v>
      </c>
      <c r="E16" s="426" t="s">
        <v>133</v>
      </c>
      <c r="F16" s="155" t="s">
        <v>142</v>
      </c>
      <c r="G16" s="220">
        <v>3</v>
      </c>
      <c r="H16" s="221">
        <v>60000000</v>
      </c>
      <c r="I16" s="156">
        <v>0</v>
      </c>
      <c r="J16" s="157" t="s">
        <v>122</v>
      </c>
      <c r="K16" s="158">
        <v>35</v>
      </c>
      <c r="L16" s="159">
        <v>37600000</v>
      </c>
      <c r="M16" s="158">
        <v>35</v>
      </c>
      <c r="N16" s="153">
        <v>43700000</v>
      </c>
      <c r="O16" s="158">
        <v>35</v>
      </c>
      <c r="P16" s="153">
        <v>47000000</v>
      </c>
      <c r="Q16" s="158">
        <v>35</v>
      </c>
      <c r="R16" s="153">
        <v>39829216</v>
      </c>
      <c r="S16" s="427">
        <f>I16+K16+M16+O16+Q16</f>
        <v>140</v>
      </c>
      <c r="T16" s="427"/>
      <c r="U16" s="161">
        <f>SUM(L16)+SUM(N16)+SUM(P16)+SUM(R16)</f>
        <v>168129216</v>
      </c>
    </row>
    <row r="17" spans="1:21" ht="72.75" customHeight="1">
      <c r="A17" s="154" t="s">
        <v>129</v>
      </c>
      <c r="B17" s="428" t="s">
        <v>134</v>
      </c>
      <c r="C17" s="429" t="s">
        <v>134</v>
      </c>
      <c r="D17" s="429" t="s">
        <v>134</v>
      </c>
      <c r="E17" s="430" t="s">
        <v>134</v>
      </c>
      <c r="F17" s="162" t="s">
        <v>143</v>
      </c>
      <c r="G17" s="162"/>
      <c r="H17" s="162"/>
      <c r="I17" s="163">
        <v>2</v>
      </c>
      <c r="J17" s="190" t="s">
        <v>122</v>
      </c>
      <c r="K17" s="163">
        <v>2</v>
      </c>
      <c r="L17" s="159">
        <v>220000000</v>
      </c>
      <c r="M17" s="163">
        <v>2</v>
      </c>
      <c r="N17" s="164">
        <v>405020000</v>
      </c>
      <c r="O17" s="163">
        <v>2</v>
      </c>
      <c r="P17" s="165">
        <v>29000000</v>
      </c>
      <c r="Q17" s="163">
        <v>2</v>
      </c>
      <c r="R17" s="165">
        <v>19775596</v>
      </c>
      <c r="S17" s="431">
        <v>2</v>
      </c>
      <c r="T17" s="431"/>
      <c r="U17" s="166">
        <f>SUM(L17)+SUM(N17)+SUM(P17)+SUM(R17)</f>
        <v>673795596</v>
      </c>
    </row>
    <row r="18" spans="1:21" s="148" customFormat="1" ht="61.5" customHeight="1">
      <c r="A18" s="432" t="s">
        <v>128</v>
      </c>
      <c r="B18" s="434" t="s">
        <v>135</v>
      </c>
      <c r="C18" s="435" t="s">
        <v>135</v>
      </c>
      <c r="D18" s="435" t="s">
        <v>135</v>
      </c>
      <c r="E18" s="436" t="s">
        <v>135</v>
      </c>
      <c r="F18" s="155" t="s">
        <v>144</v>
      </c>
      <c r="G18" s="222">
        <v>1</v>
      </c>
      <c r="H18" s="221">
        <v>250000000</v>
      </c>
      <c r="I18" s="179">
        <v>0</v>
      </c>
      <c r="J18" s="157" t="s">
        <v>113</v>
      </c>
      <c r="K18" s="169">
        <v>0.05</v>
      </c>
      <c r="L18" s="159">
        <v>34603665</v>
      </c>
      <c r="M18" s="169">
        <v>0.15</v>
      </c>
      <c r="N18" s="153">
        <v>74600000</v>
      </c>
      <c r="O18" s="169">
        <v>0.15</v>
      </c>
      <c r="P18" s="153">
        <v>100000000</v>
      </c>
      <c r="Q18" s="169">
        <v>0.15</v>
      </c>
      <c r="R18" s="153">
        <v>140927850</v>
      </c>
      <c r="S18" s="437">
        <f>I18+K18+M18+O18+Q18</f>
        <v>0.5</v>
      </c>
      <c r="T18" s="437"/>
      <c r="U18" s="161">
        <f>SUM(L18)+SUM(N18)+SUM(P18)+SUM(R18)</f>
        <v>350131515</v>
      </c>
    </row>
    <row r="19" spans="1:21" s="148" customFormat="1" ht="61.5" customHeight="1">
      <c r="A19" s="433"/>
      <c r="B19" s="434" t="s">
        <v>160</v>
      </c>
      <c r="C19" s="435"/>
      <c r="D19" s="435"/>
      <c r="E19" s="436"/>
      <c r="F19" s="155" t="s">
        <v>161</v>
      </c>
      <c r="G19" s="220"/>
      <c r="H19" s="162"/>
      <c r="I19" s="180">
        <v>0</v>
      </c>
      <c r="J19" s="157" t="s">
        <v>122</v>
      </c>
      <c r="K19" s="180">
        <v>0</v>
      </c>
      <c r="L19" s="159">
        <v>0</v>
      </c>
      <c r="M19" s="180">
        <v>1</v>
      </c>
      <c r="N19" s="153">
        <v>721000000</v>
      </c>
      <c r="O19" s="180">
        <v>3</v>
      </c>
      <c r="P19" s="153">
        <v>400000000</v>
      </c>
      <c r="Q19" s="180">
        <v>3</v>
      </c>
      <c r="R19" s="153">
        <v>100000000</v>
      </c>
      <c r="S19" s="427">
        <f>I19+K19+M19+O19+Q19</f>
        <v>7</v>
      </c>
      <c r="T19" s="427"/>
      <c r="U19" s="161">
        <f>SUM(L19)+SUM(N19)+SUM(P19)+SUM(R19)</f>
        <v>1221000000</v>
      </c>
    </row>
    <row r="20" spans="1:21" s="148" customFormat="1" ht="55.5" customHeight="1">
      <c r="A20" s="438" t="s">
        <v>127</v>
      </c>
      <c r="B20" s="441" t="s">
        <v>136</v>
      </c>
      <c r="C20" s="442" t="s">
        <v>136</v>
      </c>
      <c r="D20" s="442" t="s">
        <v>136</v>
      </c>
      <c r="E20" s="443" t="s">
        <v>136</v>
      </c>
      <c r="F20" s="155" t="s">
        <v>145</v>
      </c>
      <c r="G20" s="220">
        <v>1</v>
      </c>
      <c r="H20" s="453">
        <v>415000000</v>
      </c>
      <c r="I20" s="156">
        <v>4</v>
      </c>
      <c r="J20" s="150" t="s">
        <v>122</v>
      </c>
      <c r="K20" s="158">
        <v>1</v>
      </c>
      <c r="L20" s="159">
        <v>24701040</v>
      </c>
      <c r="M20" s="158">
        <v>1</v>
      </c>
      <c r="N20" s="164">
        <v>20000000</v>
      </c>
      <c r="O20" s="158">
        <v>1</v>
      </c>
      <c r="P20" s="164">
        <v>4503724</v>
      </c>
      <c r="Q20" s="158">
        <v>1</v>
      </c>
      <c r="R20" s="164">
        <v>45096912</v>
      </c>
      <c r="S20" s="427">
        <f>I20+K20+M20+O20+Q20</f>
        <v>8</v>
      </c>
      <c r="T20" s="427"/>
      <c r="U20" s="448">
        <f>SUM(L20:L21)+SUM(N20:N21)+SUM(P20:P21)+SUM(R20:R21)</f>
        <v>667682112</v>
      </c>
    </row>
    <row r="21" spans="1:21" s="148" customFormat="1" ht="66" customHeight="1">
      <c r="A21" s="439"/>
      <c r="B21" s="441" t="s">
        <v>137</v>
      </c>
      <c r="C21" s="442" t="s">
        <v>137</v>
      </c>
      <c r="D21" s="442" t="s">
        <v>137</v>
      </c>
      <c r="E21" s="443" t="s">
        <v>137</v>
      </c>
      <c r="F21" s="168" t="s">
        <v>146</v>
      </c>
      <c r="G21" s="223">
        <v>1</v>
      </c>
      <c r="H21" s="454"/>
      <c r="I21" s="156">
        <v>0</v>
      </c>
      <c r="J21" s="150" t="s">
        <v>113</v>
      </c>
      <c r="K21" s="169">
        <v>1</v>
      </c>
      <c r="L21" s="159" t="s">
        <v>162</v>
      </c>
      <c r="M21" s="169">
        <v>1</v>
      </c>
      <c r="N21" s="164">
        <v>262637500</v>
      </c>
      <c r="O21" s="169">
        <v>1</v>
      </c>
      <c r="P21" s="164">
        <v>265646024</v>
      </c>
      <c r="Q21" s="169">
        <v>1</v>
      </c>
      <c r="R21" s="164">
        <v>45096912</v>
      </c>
      <c r="S21" s="449">
        <v>1</v>
      </c>
      <c r="T21" s="450"/>
      <c r="U21" s="416"/>
    </row>
    <row r="22" spans="1:21" s="148" customFormat="1" ht="51.75" customHeight="1">
      <c r="A22" s="439"/>
      <c r="B22" s="441" t="s">
        <v>138</v>
      </c>
      <c r="C22" s="442" t="s">
        <v>138</v>
      </c>
      <c r="D22" s="442" t="s">
        <v>138</v>
      </c>
      <c r="E22" s="443" t="s">
        <v>138</v>
      </c>
      <c r="F22" s="155" t="s">
        <v>147</v>
      </c>
      <c r="G22" s="222">
        <v>1</v>
      </c>
      <c r="H22" s="454"/>
      <c r="I22" s="170">
        <v>1</v>
      </c>
      <c r="J22" s="171" t="s">
        <v>122</v>
      </c>
      <c r="K22" s="170">
        <v>1</v>
      </c>
      <c r="L22" s="159">
        <v>145673939</v>
      </c>
      <c r="M22" s="170">
        <v>1</v>
      </c>
      <c r="N22" s="164">
        <v>66792104</v>
      </c>
      <c r="O22" s="170">
        <v>1</v>
      </c>
      <c r="P22" s="164">
        <v>66792104</v>
      </c>
      <c r="Q22" s="170">
        <v>1</v>
      </c>
      <c r="R22" s="164">
        <v>45096912</v>
      </c>
      <c r="S22" s="451">
        <v>1</v>
      </c>
      <c r="T22" s="452"/>
      <c r="U22" s="167">
        <f>L22+N22+P21+R22</f>
        <v>523208979</v>
      </c>
    </row>
    <row r="23" spans="1:21" s="148" customFormat="1" ht="94.5" customHeight="1">
      <c r="A23" s="439"/>
      <c r="B23" s="441" t="s">
        <v>139</v>
      </c>
      <c r="C23" s="442" t="s">
        <v>139</v>
      </c>
      <c r="D23" s="442" t="s">
        <v>139</v>
      </c>
      <c r="E23" s="443" t="s">
        <v>139</v>
      </c>
      <c r="F23" s="155" t="s">
        <v>148</v>
      </c>
      <c r="G23" s="220">
        <v>1</v>
      </c>
      <c r="H23" s="454"/>
      <c r="I23" s="156">
        <v>0</v>
      </c>
      <c r="J23" s="150" t="s">
        <v>122</v>
      </c>
      <c r="K23" s="158">
        <v>1</v>
      </c>
      <c r="L23" s="159">
        <v>56750798</v>
      </c>
      <c r="M23" s="156">
        <v>1</v>
      </c>
      <c r="N23" s="164">
        <v>324410396</v>
      </c>
      <c r="O23" s="156">
        <v>1</v>
      </c>
      <c r="P23" s="164">
        <v>120000000</v>
      </c>
      <c r="Q23" s="156">
        <v>1</v>
      </c>
      <c r="R23" s="164">
        <v>176574786</v>
      </c>
      <c r="S23" s="444">
        <f aca="true" t="shared" si="0" ref="S23:S29">I23+K23+M23+O23+Q23</f>
        <v>4</v>
      </c>
      <c r="T23" s="444"/>
      <c r="U23" s="167">
        <f aca="true" t="shared" si="1" ref="U23:U29">L23+N23+P23+R23</f>
        <v>677735980</v>
      </c>
    </row>
    <row r="24" spans="1:21" s="148" customFormat="1" ht="94.5" customHeight="1">
      <c r="A24" s="440"/>
      <c r="B24" s="441" t="s">
        <v>140</v>
      </c>
      <c r="C24" s="442" t="s">
        <v>140</v>
      </c>
      <c r="D24" s="442" t="s">
        <v>140</v>
      </c>
      <c r="E24" s="443" t="s">
        <v>140</v>
      </c>
      <c r="F24" s="155" t="s">
        <v>149</v>
      </c>
      <c r="G24" s="220">
        <v>1</v>
      </c>
      <c r="H24" s="455"/>
      <c r="I24" s="156">
        <v>0</v>
      </c>
      <c r="J24" s="150" t="s">
        <v>113</v>
      </c>
      <c r="K24" s="158">
        <v>2</v>
      </c>
      <c r="L24" s="159">
        <v>70803514</v>
      </c>
      <c r="M24" s="158">
        <v>1</v>
      </c>
      <c r="N24" s="164">
        <v>74600000</v>
      </c>
      <c r="O24" s="158">
        <v>1</v>
      </c>
      <c r="P24" s="164">
        <v>50000000</v>
      </c>
      <c r="Q24" s="158">
        <v>1</v>
      </c>
      <c r="R24" s="164">
        <v>96194536</v>
      </c>
      <c r="S24" s="444">
        <f t="shared" si="0"/>
        <v>5</v>
      </c>
      <c r="T24" s="444"/>
      <c r="U24" s="167">
        <f t="shared" si="1"/>
        <v>291598050</v>
      </c>
    </row>
    <row r="25" spans="1:21" s="148" customFormat="1" ht="94.5" customHeight="1">
      <c r="A25" s="459" t="s">
        <v>165</v>
      </c>
      <c r="B25" s="460" t="s">
        <v>166</v>
      </c>
      <c r="C25" s="460"/>
      <c r="D25" s="460"/>
      <c r="E25" s="460"/>
      <c r="F25" s="197" t="s">
        <v>167</v>
      </c>
      <c r="G25" s="197"/>
      <c r="H25" s="197"/>
      <c r="I25" s="156">
        <v>0</v>
      </c>
      <c r="J25" s="157" t="s">
        <v>122</v>
      </c>
      <c r="K25" s="158">
        <v>0</v>
      </c>
      <c r="L25" s="159">
        <v>0</v>
      </c>
      <c r="M25" s="158">
        <v>0</v>
      </c>
      <c r="N25" s="153">
        <v>0</v>
      </c>
      <c r="O25" s="158">
        <v>100</v>
      </c>
      <c r="P25" s="153">
        <v>400000000</v>
      </c>
      <c r="Q25" s="158">
        <v>0</v>
      </c>
      <c r="R25" s="153">
        <v>0</v>
      </c>
      <c r="S25" s="427">
        <f t="shared" si="0"/>
        <v>100</v>
      </c>
      <c r="T25" s="427"/>
      <c r="U25" s="198">
        <f t="shared" si="1"/>
        <v>400000000</v>
      </c>
    </row>
    <row r="26" spans="1:21" s="148" customFormat="1" ht="94.5" customHeight="1">
      <c r="A26" s="459"/>
      <c r="B26" s="426" t="s">
        <v>168</v>
      </c>
      <c r="C26" s="426"/>
      <c r="D26" s="426"/>
      <c r="E26" s="426"/>
      <c r="F26" s="197" t="s">
        <v>169</v>
      </c>
      <c r="G26" s="197"/>
      <c r="H26" s="197"/>
      <c r="I26" s="156">
        <v>0</v>
      </c>
      <c r="J26" s="157" t="s">
        <v>122</v>
      </c>
      <c r="K26" s="158">
        <v>0</v>
      </c>
      <c r="L26" s="159">
        <v>0</v>
      </c>
      <c r="M26" s="158">
        <v>0</v>
      </c>
      <c r="N26" s="153">
        <v>0</v>
      </c>
      <c r="O26" s="158">
        <v>200</v>
      </c>
      <c r="P26" s="153">
        <v>100000000</v>
      </c>
      <c r="Q26" s="158">
        <v>0</v>
      </c>
      <c r="R26" s="153">
        <v>0</v>
      </c>
      <c r="S26" s="427">
        <f t="shared" si="0"/>
        <v>200</v>
      </c>
      <c r="T26" s="427"/>
      <c r="U26" s="198">
        <f t="shared" si="1"/>
        <v>100000000</v>
      </c>
    </row>
    <row r="27" spans="1:21" s="148" customFormat="1" ht="94.5" customHeight="1">
      <c r="A27" s="463" t="s">
        <v>174</v>
      </c>
      <c r="B27" s="445" t="s">
        <v>175</v>
      </c>
      <c r="C27" s="446"/>
      <c r="D27" s="446"/>
      <c r="E27" s="447"/>
      <c r="F27" s="209" t="s">
        <v>178</v>
      </c>
      <c r="G27" s="209"/>
      <c r="H27" s="209"/>
      <c r="I27" s="156">
        <v>0</v>
      </c>
      <c r="J27" s="157" t="s">
        <v>122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8">
        <v>1</v>
      </c>
      <c r="R27" s="153">
        <v>188314686</v>
      </c>
      <c r="S27" s="427">
        <f t="shared" si="0"/>
        <v>1</v>
      </c>
      <c r="T27" s="427"/>
      <c r="U27" s="198">
        <f t="shared" si="1"/>
        <v>188314686</v>
      </c>
    </row>
    <row r="28" spans="1:21" s="148" customFormat="1" ht="94.5" customHeight="1">
      <c r="A28" s="464"/>
      <c r="B28" s="445" t="s">
        <v>176</v>
      </c>
      <c r="C28" s="446" t="s">
        <v>176</v>
      </c>
      <c r="D28" s="446" t="s">
        <v>176</v>
      </c>
      <c r="E28" s="447" t="s">
        <v>176</v>
      </c>
      <c r="F28" s="209" t="s">
        <v>179</v>
      </c>
      <c r="G28" s="209"/>
      <c r="H28" s="209"/>
      <c r="I28" s="156">
        <v>0</v>
      </c>
      <c r="J28" s="157" t="s">
        <v>113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210">
        <v>1</v>
      </c>
      <c r="R28" s="153">
        <v>620385314</v>
      </c>
      <c r="S28" s="437">
        <f t="shared" si="0"/>
        <v>1</v>
      </c>
      <c r="T28" s="437"/>
      <c r="U28" s="198">
        <f t="shared" si="1"/>
        <v>620385314</v>
      </c>
    </row>
    <row r="29" spans="1:21" s="148" customFormat="1" ht="94.5" customHeight="1">
      <c r="A29" s="465"/>
      <c r="B29" s="445" t="s">
        <v>177</v>
      </c>
      <c r="C29" s="446" t="s">
        <v>177</v>
      </c>
      <c r="D29" s="446" t="s">
        <v>177</v>
      </c>
      <c r="E29" s="447" t="s">
        <v>177</v>
      </c>
      <c r="F29" s="209" t="s">
        <v>180</v>
      </c>
      <c r="G29" s="209"/>
      <c r="H29" s="209"/>
      <c r="I29" s="156">
        <v>0</v>
      </c>
      <c r="J29" s="157" t="s">
        <v>113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210">
        <v>1</v>
      </c>
      <c r="R29" s="153">
        <v>191300000</v>
      </c>
      <c r="S29" s="437">
        <f t="shared" si="0"/>
        <v>1</v>
      </c>
      <c r="T29" s="437"/>
      <c r="U29" s="198">
        <f t="shared" si="1"/>
        <v>191300000</v>
      </c>
    </row>
    <row r="30" spans="1:21" s="175" customFormat="1" ht="23.25" customHeight="1">
      <c r="A30" s="456" t="s">
        <v>75</v>
      </c>
      <c r="B30" s="457"/>
      <c r="C30" s="457"/>
      <c r="D30" s="457"/>
      <c r="E30" s="457"/>
      <c r="F30" s="458"/>
      <c r="G30" s="172"/>
      <c r="H30" s="224">
        <f>SUM(H15:H29)</f>
        <v>825000000</v>
      </c>
      <c r="I30" s="172"/>
      <c r="J30" s="172"/>
      <c r="K30" s="172"/>
      <c r="L30" s="173">
        <f>SUM(L15:L29)</f>
        <v>735019200</v>
      </c>
      <c r="M30" s="172"/>
      <c r="N30" s="173">
        <f>SUM(N15:N27)</f>
        <v>2091760000</v>
      </c>
      <c r="O30" s="172"/>
      <c r="P30" s="174">
        <f>SUM(P15:P27)</f>
        <v>1632941852</v>
      </c>
      <c r="Q30" s="130"/>
      <c r="R30" s="173">
        <f>SUM(R15:R29)</f>
        <v>1806476720</v>
      </c>
      <c r="S30" s="461"/>
      <c r="T30" s="462"/>
      <c r="U30" s="173">
        <f>SUM(U15:U29)</f>
        <v>6465051692</v>
      </c>
    </row>
    <row r="31" spans="2:3" ht="12.75">
      <c r="B31" s="176"/>
      <c r="C31" s="176"/>
    </row>
    <row r="32" ht="12.75">
      <c r="D32" s="149"/>
    </row>
    <row r="33" ht="12.75">
      <c r="I33" s="178"/>
    </row>
    <row r="36" spans="10:21" ht="12.75"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0:21" ht="12.75"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0:21" ht="12.75">
      <c r="J38" s="15"/>
      <c r="K38" s="15"/>
      <c r="L38" s="15"/>
      <c r="M38" s="15"/>
      <c r="N38" s="15"/>
      <c r="O38" s="15"/>
      <c r="P38" s="15"/>
      <c r="Q38" s="14"/>
      <c r="R38" s="14"/>
      <c r="S38" s="14"/>
      <c r="T38" s="14"/>
      <c r="U38" s="14"/>
    </row>
    <row r="39" spans="10:21" ht="12.75">
      <c r="J39" s="15"/>
      <c r="K39" s="15"/>
      <c r="L39" s="15"/>
      <c r="M39" s="15"/>
      <c r="N39" s="15"/>
      <c r="O39" s="15"/>
      <c r="P39" s="15"/>
      <c r="Q39" s="14"/>
      <c r="R39" s="14"/>
      <c r="S39" s="14"/>
      <c r="T39" s="14"/>
      <c r="U39" s="14"/>
    </row>
    <row r="40" spans="10:21" ht="12.75">
      <c r="J40" s="15"/>
      <c r="K40" s="15"/>
      <c r="L40" s="15"/>
      <c r="M40" s="15"/>
      <c r="N40" s="15"/>
      <c r="O40" s="15"/>
      <c r="P40" s="15"/>
      <c r="Q40" s="14"/>
      <c r="R40" s="14"/>
      <c r="S40" s="14"/>
      <c r="T40" s="14"/>
      <c r="U40" s="14"/>
    </row>
    <row r="41" spans="10:21" ht="12.75">
      <c r="J41" s="15"/>
      <c r="K41" s="15"/>
      <c r="L41" s="15"/>
      <c r="M41" s="15"/>
      <c r="N41" s="15"/>
      <c r="O41" s="15"/>
      <c r="P41" s="15"/>
      <c r="Q41" s="14"/>
      <c r="R41" s="14"/>
      <c r="S41" s="14"/>
      <c r="T41" s="14"/>
      <c r="U41" s="14"/>
    </row>
    <row r="42" spans="10:21" ht="12.75"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0:21" ht="12.75"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0:21" ht="12.75"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0:21" ht="12.75"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0:21" ht="12.75"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0:21" ht="12.75"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0:21" ht="12.75"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0:21" ht="12.75"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0:21" ht="12.75"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</sheetData>
  <sheetProtection/>
  <mergeCells count="66">
    <mergeCell ref="A30:F30"/>
    <mergeCell ref="A25:A26"/>
    <mergeCell ref="B25:E25"/>
    <mergeCell ref="S25:T25"/>
    <mergeCell ref="B26:E26"/>
    <mergeCell ref="S26:T26"/>
    <mergeCell ref="S30:T30"/>
    <mergeCell ref="A27:A29"/>
    <mergeCell ref="B27:E27"/>
    <mergeCell ref="U20:U21"/>
    <mergeCell ref="B21:E21"/>
    <mergeCell ref="S21:T21"/>
    <mergeCell ref="B22:E22"/>
    <mergeCell ref="S22:T22"/>
    <mergeCell ref="B23:E23"/>
    <mergeCell ref="S23:T23"/>
    <mergeCell ref="H20:H24"/>
    <mergeCell ref="A20:A24"/>
    <mergeCell ref="B20:E20"/>
    <mergeCell ref="S20:T20"/>
    <mergeCell ref="B24:E24"/>
    <mergeCell ref="S24:T24"/>
    <mergeCell ref="B29:E29"/>
    <mergeCell ref="B28:E28"/>
    <mergeCell ref="S27:T27"/>
    <mergeCell ref="S28:T28"/>
    <mergeCell ref="S29:T29"/>
    <mergeCell ref="B17:E17"/>
    <mergeCell ref="S17:T17"/>
    <mergeCell ref="A18:A19"/>
    <mergeCell ref="B18:E18"/>
    <mergeCell ref="S18:T18"/>
    <mergeCell ref="B19:E19"/>
    <mergeCell ref="S19:T19"/>
    <mergeCell ref="S14:T14"/>
    <mergeCell ref="G12:G14"/>
    <mergeCell ref="H12:H14"/>
    <mergeCell ref="B15:E15"/>
    <mergeCell ref="S15:T15"/>
    <mergeCell ref="B16:E16"/>
    <mergeCell ref="S16:T16"/>
    <mergeCell ref="A10:D10"/>
    <mergeCell ref="E10:U10"/>
    <mergeCell ref="A11:D11"/>
    <mergeCell ref="E11:U11"/>
    <mergeCell ref="A12:A14"/>
    <mergeCell ref="B12:E14"/>
    <mergeCell ref="F12:F14"/>
    <mergeCell ref="I12:I14"/>
    <mergeCell ref="J12:J14"/>
    <mergeCell ref="K12:U13"/>
    <mergeCell ref="A6:U6"/>
    <mergeCell ref="A7:D7"/>
    <mergeCell ref="E7:U7"/>
    <mergeCell ref="A8:D8"/>
    <mergeCell ref="E8:U8"/>
    <mergeCell ref="A9:D9"/>
    <mergeCell ref="E9:U9"/>
    <mergeCell ref="A5:U5"/>
    <mergeCell ref="A1:C4"/>
    <mergeCell ref="D1:Q2"/>
    <mergeCell ref="S1:U1"/>
    <mergeCell ref="S2:U2"/>
    <mergeCell ref="D3:Q4"/>
    <mergeCell ref="T3:U3"/>
    <mergeCell ref="T4:U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2016-08-02T16:23:26Z</cp:lastPrinted>
  <dcterms:created xsi:type="dcterms:W3CDTF">2009-04-02T20:41:07Z</dcterms:created>
  <dcterms:modified xsi:type="dcterms:W3CDTF">2020-01-23T19:15:50Z</dcterms:modified>
  <cp:category/>
  <cp:version/>
  <cp:contentType/>
  <cp:contentStatus/>
</cp:coreProperties>
</file>