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9270" activeTab="1"/>
  </bookViews>
  <sheets>
    <sheet name="POA H.A." sheetId="1" r:id="rId1"/>
    <sheet name="POA H.B." sheetId="2" r:id="rId2"/>
    <sheet name="POA H.C. " sheetId="3" r:id="rId3"/>
    <sheet name="POA H.D. " sheetId="4" r:id="rId4"/>
  </sheets>
  <externalReferences>
    <externalReference r:id="rId7"/>
    <externalReference r:id="rId8"/>
  </externalReferences>
  <definedNames>
    <definedName name="_xlnm.Print_Area" localSheetId="0">'POA H.A.'!$A$1:$O$25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<sst xmlns="http://schemas.openxmlformats.org/spreadsheetml/2006/main" count="399" uniqueCount="200">
  <si>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</si>
  <si>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</si>
  <si>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</si>
  <si>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</si>
  <si>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</si>
  <si>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</si>
  <si>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</si>
  <si>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</si>
  <si>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</si>
  <si>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</si>
  <si>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</si>
  <si>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</si>
  <si>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</si>
  <si>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</si>
  <si>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</si>
  <si>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</si>
  <si>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</si>
  <si>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</si>
  <si>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</si>
  <si>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</si>
  <si>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</si>
  <si>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</si>
  <si>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</si>
  <si>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</si>
  <si>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</si>
  <si>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</si>
  <si>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</si>
  <si>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</si>
  <si>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</si>
  <si>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</si>
  <si>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</si>
  <si>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</si>
  <si>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</si>
  <si>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</si>
  <si>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</si>
  <si>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</si>
  <si>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</si>
  <si>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</si>
  <si>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</si>
  <si>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</si>
  <si>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</si>
  <si>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</si>
  <si>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</si>
  <si>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</si>
  <si>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</si>
  <si>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</si>
  <si>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</si>
  <si>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</si>
  <si>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</si>
  <si>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</si>
  <si>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</si>
  <si>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</si>
  <si>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</si>
  <si>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</si>
  <si>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</si>
  <si>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</si>
  <si>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</si>
  <si>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</si>
  <si>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</si>
  <si>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</si>
  <si>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</si>
  <si>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</si>
  <si>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</si>
  <si>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</si>
  <si>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</si>
  <si>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</si>
  <si>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</si>
  <si>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</si>
  <si>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</si>
  <si>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</si>
  <si>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</si>
  <si>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</si>
  <si>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</si>
  <si>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</si>
  <si>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</si>
  <si>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</si>
  <si>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</si>
  <si>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</si>
  <si>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</si>
  <si>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</si>
  <si>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</si>
  <si>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</si>
  <si>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</si>
  <si>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</si>
  <si>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</si>
  <si>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</si>
  <si>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</si>
  <si>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</si>
  <si>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</si>
  <si>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</si>
  <si>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</si>
  <si>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</si>
  <si>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</si>
  <si>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</si>
  <si>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</si>
  <si>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</si>
  <si>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</si>
  <si>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</si>
  <si>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</si>
  <si>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</si>
  <si>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</si>
  <si>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</si>
  <si>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</si>
  <si>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</si>
  <si>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</si>
  <si>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</si>
  <si>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</si>
  <si>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</si>
  <si>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</si>
  <si>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</si>
  <si>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</si>
  <si>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</si>
  <si>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</si>
  <si>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</si>
  <si>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</si>
  <si>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</si>
  <si>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</si>
  <si>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</si>
  <si>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</si>
  <si>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</si>
  <si>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</si>
  <si>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</si>
  <si>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</si>
  <si>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</si>
  <si>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</si>
  <si>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</si>
  <si>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</si>
  <si>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</si>
  <si>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</si>
  <si>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</si>
  <si>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</si>
  <si>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</si>
  <si>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</si>
  <si>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</si>
  <si>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</si>
  <si>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</si>
  <si>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</si>
  <si>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</si>
  <si>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</si>
  <si>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</si>
  <si>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</si>
  <si>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</si>
  <si>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</si>
  <si>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</si>
  <si>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</si>
  <si>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</si>
  <si>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</si>
  <si>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</si>
  <si>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</si>
  <si>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</si>
  <si>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TRC</t>
  </si>
  <si>
    <t>TUAS</t>
  </si>
  <si>
    <t>TERMICA</t>
  </si>
  <si>
    <t>HIDROSOGAMOSO</t>
  </si>
  <si>
    <t>GARAGOA</t>
  </si>
  <si>
    <t>ACTIVIDADES PA</t>
  </si>
  <si>
    <t>JAIRO IGNACIO GARCIA</t>
  </si>
  <si>
    <t>LUZ DEYANIRA GONZALEZ</t>
  </si>
  <si>
    <t>Subdicrector de ecosistemas y gestion amabiental</t>
  </si>
  <si>
    <t>Responsable proceso Evaluación Misional</t>
  </si>
  <si>
    <t xml:space="preserve">TOTAL $ </t>
  </si>
  <si>
    <t>Implementación de Acciones de Manejo y Conservación de ecosistemas Estratégicos</t>
  </si>
  <si>
    <t> Número de acciones desarrolladas en ecosistemas estratégicos</t>
  </si>
  <si>
    <t xml:space="preserve"> $-   </t>
  </si>
  <si>
    <t>Versión 0</t>
  </si>
  <si>
    <t>SOBRETASA</t>
  </si>
  <si>
    <t>EXCEDENTES SOBRETASA</t>
  </si>
  <si>
    <t>Instalación de sistemas agropastoriles en los Mpios de la provincia de  Lengupá jurisdicción de CORPOBOYACA - PGN</t>
  </si>
  <si>
    <t>Establecer sistemas silvopastoriles en  áreas con vocación  ganadera</t>
  </si>
  <si>
    <t>Número de hectareas establecidas de sistemas forestales para la recuperación, conservación y protección de Recursos Naturales Renovables</t>
  </si>
  <si>
    <t xml:space="preserve">Fortalecer la participación comunitaria  en el manejo de sistemas Silvopastoriles
</t>
  </si>
  <si>
    <t>Número de personas  Capacitacitadas</t>
  </si>
  <si>
    <t>B. - PROGRAMACION PLAN DE NECESIDADES  AÑO 2019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</si>
  <si>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2019</t>
    </r>
  </si>
  <si>
    <r>
      <t xml:space="preserve">VALOR UNITARIO Incluido IVA $ 
</t>
    </r>
    <r>
      <rPr>
        <b/>
        <sz val="9"/>
        <color indexed="8"/>
        <rFont val="Arial"/>
        <family val="2"/>
      </rPr>
      <t>2019</t>
    </r>
  </si>
  <si>
    <t>METAS AÑO 2019</t>
  </si>
  <si>
    <t xml:space="preserve">Formulacion Plan Operativo, </t>
  </si>
  <si>
    <t xml:space="preserve">350 hectareas con practicas amigables con el medo ambiente </t>
  </si>
  <si>
    <t>Jurisdicción CORPOBOYACA</t>
  </si>
  <si>
    <t>Ingeniera Biorecursos</t>
  </si>
  <si>
    <t>(No. De hectareas implementadas con BPA/ No. De hectareas programadas</t>
  </si>
  <si>
    <t>Gastos de transporte</t>
  </si>
  <si>
    <t>Implementar el ecoturismo como estrategia de conservación y desarrollo sostenible en el Parque Natural Regional Serranía El Peligro.</t>
  </si>
  <si>
    <t>Fortalecer los procesos comunitarios locales y articularlos con las acciones institucionales entorno a los procesos de conservación a través del ecoturismo</t>
  </si>
  <si>
    <t>Implementar la fase I  del plan de  ordenamiento ecoturístico del área protegida</t>
  </si>
  <si>
    <t>Desarrollar una plataforma interactiva de ecoturismo a través de la Ventanilla de Negocios Verdes de Corpoboyacá</t>
  </si>
  <si>
    <t>Documentos de política para la conservación de la biodiversidad y sus servicio eco sistémicos</t>
  </si>
  <si>
    <t>Porcentaje de  avance en Infraestructura ecoturística construida</t>
  </si>
  <si>
    <t>Porcentaje de avance en la Infraestructura construida para la administración, la vigilancia y el control de las áreas protegidas</t>
  </si>
  <si>
    <t>3201-0900-0001-0001</t>
  </si>
  <si>
    <t>PARA COMPRA DE TINTAS</t>
  </si>
  <si>
    <t>Hectareas con  practicas amigables con el medio ambiente</t>
  </si>
  <si>
    <t>Según Resolución 1434 del 10/05/2019 por medio dal cual se efectúa un traslado dentro del presupuesto con recursos propios de la Corporación Autónoma Regional de Boyacá Corpoboyaca, vigencia fiscal del año 2019</t>
  </si>
  <si>
    <t>Contratos adicionales</t>
  </si>
  <si>
    <t>Global</t>
  </si>
  <si>
    <t>Suministro y transporte de insumos agrícolas para la ejecución de actividades del proyecto: Manejo y protección del suelo, de conformidad con las especificaciones técnicas que obran en los estudios previos.</t>
  </si>
  <si>
    <t>ADICIÓN Y PRÓRROGA N°1 al Contrato de Prestación de servicios N° CPS 2019-090 cuyo objeto es: prestación de servicios como ingeniero de Biorecursos, para ejecutar actividades en marco del proyecto “Manejo y protección del suelo de conformidad con las especificaciones técnicas que obran en los estudios previos.</t>
  </si>
  <si>
    <t>Ingeniero Agronomo, forestal, Admistrador ambiental, turistico y/o afines</t>
  </si>
  <si>
    <t>Prestación de servicios profesionales como Ingeniero Agronomo y/o Ingeniero Forestal y/o administradora ambiental y/o administrador turístico y/o afines, para realizar actividades técnicas, administrativa y de gestión relacionadas con el desarrollo del ecoturismo como estrategia de conservación y desarrollo sostenible, en le marco de los proyectos de Negocios verdes sostenibles y manejo y protección del suelo contemplados en la linea estratégica del plan de acción denominada Procesos productivos competitivos y sostenibles, prevención y control de la contaminación y el deterioro ambiental , de conformidad con las especificaciones técnicas que obran en los estudio previos.</t>
  </si>
  <si>
    <t>Prestación de servicios como ingeniero de biorecursos, para ejecutar actividades en marco del proyecto “Manejo y protección del suelo de conformidad con las especificaciones técnicas que obran en los estudios previos".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</si>
</sst>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$&quot;\ #,##0.00"/>
    <numFmt numFmtId="209" formatCode="[$-240A]dddd\,\ dd&quot; de &quot;mmmm&quot; de &quot;yyyy"/>
    <numFmt numFmtId="210" formatCode="[$-240A]hh:mm:ss\ AM/PM"/>
    <numFmt numFmtId="211" formatCode="_(* #,##0.0_);_(* \(#,##0.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_-* #,##0.0_-;\-* #,##0.0_-;_-* &quot;-&quot;?_-;_-@_-"/>
    <numFmt numFmtId="215" formatCode="_-* #,##0.000_-;\-* #,##0.000_-;_-* &quot;-&quot;?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NimbusSanL"/>
      <family val="0"/>
    </font>
    <font>
      <sz val="9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sz val="9"/>
      <color theme="1"/>
      <name val="Arial"/>
      <family val="2"/>
    </font>
    <font>
      <sz val="11"/>
      <color rgb="FF000000"/>
      <name val="NimbusSanL"/>
      <family val="0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 tint="0.2499800026416778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0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2" applyNumberFormat="1" applyFont="1" applyFill="1" applyBorder="1" applyAlignment="1">
      <alignment horizontal="left" vertical="center"/>
    </xf>
    <xf numFmtId="189" fontId="0" fillId="0" borderId="0" xfId="57" applyNumberFormat="1" applyFont="1" applyAlignment="1">
      <alignment horizontal="center" vertical="center"/>
    </xf>
    <xf numFmtId="189" fontId="0" fillId="0" borderId="0" xfId="57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6" applyNumberFormat="1" applyAlignment="1">
      <alignment vertical="center"/>
    </xf>
    <xf numFmtId="188" fontId="0" fillId="0" borderId="0" xfId="56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5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5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5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5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8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7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5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24" borderId="12" xfId="0" applyFont="1" applyFill="1" applyBorder="1" applyAlignment="1">
      <alignment vertical="center"/>
    </xf>
    <xf numFmtId="0" fontId="55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89" fontId="0" fillId="24" borderId="10" xfId="57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7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7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7" applyNumberFormat="1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7" applyNumberFormat="1" applyFont="1" applyFill="1" applyBorder="1" applyAlignment="1">
      <alignment horizontal="center" vertical="center"/>
    </xf>
    <xf numFmtId="189" fontId="0" fillId="24" borderId="11" xfId="57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89" fontId="0" fillId="24" borderId="25" xfId="57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7" applyNumberFormat="1" applyFont="1" applyFill="1" applyBorder="1" applyAlignment="1">
      <alignment horizontal="center" vertical="center"/>
    </xf>
    <xf numFmtId="189" fontId="0" fillId="24" borderId="17" xfId="57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89" fontId="0" fillId="24" borderId="16" xfId="57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7" applyNumberFormat="1" applyFont="1" applyFill="1" applyAlignment="1">
      <alignment horizontal="center" vertical="center"/>
    </xf>
    <xf numFmtId="189" fontId="0" fillId="24" borderId="0" xfId="57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8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32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7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19" fillId="0" borderId="33" xfId="57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27" xfId="57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9" fontId="27" fillId="4" borderId="10" xfId="68" applyFont="1" applyFill="1" applyBorder="1" applyAlignment="1">
      <alignment vertical="center"/>
    </xf>
    <xf numFmtId="0" fontId="56" fillId="0" borderId="34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3" fontId="0" fillId="24" borderId="35" xfId="0" applyNumberFormat="1" applyFont="1" applyFill="1" applyBorder="1" applyAlignment="1">
      <alignment horizontal="right" vertical="center"/>
    </xf>
    <xf numFmtId="189" fontId="26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57" fillId="0" borderId="34" xfId="0" applyFont="1" applyBorder="1" applyAlignment="1">
      <alignment horizontal="center" vertical="center" wrapText="1"/>
    </xf>
    <xf numFmtId="3" fontId="38" fillId="0" borderId="10" xfId="63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208" fontId="22" fillId="0" borderId="10" xfId="0" applyNumberFormat="1" applyFont="1" applyFill="1" applyBorder="1" applyAlignment="1">
      <alignment horizontal="center" vertical="center" wrapText="1"/>
    </xf>
    <xf numFmtId="189" fontId="19" fillId="0" borderId="0" xfId="0" applyNumberFormat="1" applyFont="1" applyAlignment="1">
      <alignment vertical="center"/>
    </xf>
    <xf numFmtId="0" fontId="24" fillId="0" borderId="10" xfId="65" applyFont="1" applyBorder="1" applyAlignment="1">
      <alignment horizontal="center" vertical="center" wrapText="1"/>
      <protection/>
    </xf>
    <xf numFmtId="0" fontId="19" fillId="0" borderId="0" xfId="65" applyFont="1" applyAlignment="1">
      <alignment vertical="center"/>
      <protection/>
    </xf>
    <xf numFmtId="0" fontId="0" fillId="0" borderId="0" xfId="65" applyAlignment="1">
      <alignment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25" fillId="0" borderId="10" xfId="65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192" fontId="58" fillId="24" borderId="10" xfId="61" applyNumberFormat="1" applyFont="1" applyFill="1" applyBorder="1" applyAlignment="1" applyProtection="1">
      <alignment horizontal="center" vertical="center"/>
      <protection/>
    </xf>
    <xf numFmtId="0" fontId="0" fillId="24" borderId="10" xfId="65" applyFont="1" applyFill="1" applyBorder="1" applyAlignment="1">
      <alignment vertical="center" wrapText="1"/>
      <protection/>
    </xf>
    <xf numFmtId="0" fontId="33" fillId="24" borderId="10" xfId="65" applyFont="1" applyFill="1" applyBorder="1" applyAlignment="1" applyProtection="1">
      <alignment vertical="center" wrapText="1"/>
      <protection/>
    </xf>
    <xf numFmtId="0" fontId="58" fillId="24" borderId="10" xfId="65" applyFont="1" applyFill="1" applyBorder="1" applyAlignment="1" applyProtection="1">
      <alignment horizontal="center" vertical="center"/>
      <protection locked="0"/>
    </xf>
    <xf numFmtId="0" fontId="0" fillId="24" borderId="10" xfId="65" applyFont="1" applyFill="1" applyBorder="1" applyAlignment="1">
      <alignment horizontal="center" vertical="center" wrapText="1"/>
      <protection/>
    </xf>
    <xf numFmtId="0" fontId="58" fillId="24" borderId="10" xfId="65" applyFont="1" applyFill="1" applyBorder="1" applyAlignment="1" applyProtection="1">
      <alignment horizontal="center" vertical="center" wrapText="1"/>
      <protection locked="0"/>
    </xf>
    <xf numFmtId="192" fontId="58" fillId="24" borderId="10" xfId="61" applyNumberFormat="1" applyFont="1" applyFill="1" applyBorder="1" applyAlignment="1" applyProtection="1">
      <alignment horizontal="center" vertical="center" wrapText="1"/>
      <protection/>
    </xf>
    <xf numFmtId="192" fontId="58" fillId="25" borderId="10" xfId="61" applyNumberFormat="1" applyFont="1" applyFill="1" applyBorder="1" applyAlignment="1" applyProtection="1">
      <alignment horizontal="center" vertical="center"/>
      <protection/>
    </xf>
    <xf numFmtId="192" fontId="0" fillId="24" borderId="10" xfId="65" applyNumberFormat="1" applyFont="1" applyFill="1" applyBorder="1" applyAlignment="1">
      <alignment vertical="center"/>
      <protection/>
    </xf>
    <xf numFmtId="0" fontId="33" fillId="24" borderId="34" xfId="65" applyFont="1" applyFill="1" applyBorder="1" applyAlignment="1" applyProtection="1">
      <alignment vertical="center" wrapText="1"/>
      <protection/>
    </xf>
    <xf numFmtId="0" fontId="58" fillId="24" borderId="34" xfId="65" applyFont="1" applyFill="1" applyBorder="1" applyAlignment="1" applyProtection="1">
      <alignment horizontal="center" vertical="center"/>
      <protection locked="0"/>
    </xf>
    <xf numFmtId="192" fontId="58" fillId="0" borderId="10" xfId="61" applyNumberFormat="1" applyFont="1" applyBorder="1" applyAlignment="1" applyProtection="1">
      <alignment horizontal="center" vertical="center"/>
      <protection/>
    </xf>
    <xf numFmtId="192" fontId="58" fillId="24" borderId="34" xfId="61" applyNumberFormat="1" applyFont="1" applyFill="1" applyBorder="1" applyAlignment="1" applyProtection="1">
      <alignment horizontal="center" vertical="center"/>
      <protection/>
    </xf>
    <xf numFmtId="192" fontId="0" fillId="24" borderId="34" xfId="65" applyNumberFormat="1" applyFont="1" applyFill="1" applyBorder="1" applyAlignment="1">
      <alignment vertical="center"/>
      <protection/>
    </xf>
    <xf numFmtId="192" fontId="0" fillId="0" borderId="10" xfId="65" applyNumberFormat="1" applyFont="1" applyBorder="1" applyAlignment="1">
      <alignment horizontal="center" vertical="center"/>
      <protection/>
    </xf>
    <xf numFmtId="0" fontId="33" fillId="0" borderId="10" xfId="65" applyFont="1" applyFill="1" applyBorder="1" applyAlignment="1" applyProtection="1">
      <alignment vertical="center" wrapText="1"/>
      <protection/>
    </xf>
    <xf numFmtId="9" fontId="58" fillId="24" borderId="10" xfId="65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65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>
      <alignment horizontal="center" vertical="center" wrapText="1"/>
      <protection/>
    </xf>
    <xf numFmtId="0" fontId="27" fillId="4" borderId="10" xfId="65" applyFont="1" applyFill="1" applyBorder="1" applyAlignment="1">
      <alignment vertical="center"/>
      <protection/>
    </xf>
    <xf numFmtId="192" fontId="27" fillId="4" borderId="10" xfId="65" applyNumberFormat="1" applyFont="1" applyFill="1" applyBorder="1" applyAlignment="1">
      <alignment vertical="center"/>
      <protection/>
    </xf>
    <xf numFmtId="196" fontId="27" fillId="4" borderId="10" xfId="65" applyNumberFormat="1" applyFont="1" applyFill="1" applyBorder="1" applyAlignment="1">
      <alignment vertical="center"/>
      <protection/>
    </xf>
    <xf numFmtId="0" fontId="27" fillId="0" borderId="0" xfId="65" applyFont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0" fillId="0" borderId="0" xfId="65" applyFill="1" applyAlignment="1">
      <alignment vertical="center"/>
      <protection/>
    </xf>
    <xf numFmtId="9" fontId="0" fillId="0" borderId="0" xfId="65" applyNumberFormat="1" applyAlignment="1">
      <alignment vertical="center"/>
      <protection/>
    </xf>
    <xf numFmtId="9" fontId="58" fillId="24" borderId="10" xfId="65" applyNumberFormat="1" applyFont="1" applyFill="1" applyBorder="1" applyAlignment="1" applyProtection="1">
      <alignment horizontal="center" vertical="center"/>
      <protection locked="0"/>
    </xf>
    <xf numFmtId="1" fontId="58" fillId="24" borderId="10" xfId="65" applyNumberFormat="1" applyFont="1" applyFill="1" applyBorder="1" applyAlignment="1" applyProtection="1">
      <alignment horizontal="center" vertical="center"/>
      <protection locked="0"/>
    </xf>
    <xf numFmtId="189" fontId="0" fillId="24" borderId="10" xfId="57" applyNumberFormat="1" applyFont="1" applyFill="1" applyBorder="1" applyAlignment="1">
      <alignment vertical="center" wrapText="1"/>
    </xf>
    <xf numFmtId="49" fontId="0" fillId="24" borderId="10" xfId="64" applyNumberFormat="1" applyFont="1" applyFill="1" applyBorder="1" applyAlignment="1">
      <alignment horizontal="center" vertical="center" wrapText="1"/>
      <protection/>
    </xf>
    <xf numFmtId="49" fontId="59" fillId="24" borderId="10" xfId="66" applyNumberFormat="1" applyFont="1" applyFill="1" applyBorder="1" applyAlignment="1">
      <alignment horizontal="center" vertical="center" wrapText="1"/>
      <protection/>
    </xf>
    <xf numFmtId="166" fontId="22" fillId="0" borderId="10" xfId="62" applyNumberFormat="1" applyFont="1" applyBorder="1" applyAlignment="1">
      <alignment horizontal="right" vertical="center" wrapText="1"/>
    </xf>
    <xf numFmtId="0" fontId="0" fillId="24" borderId="10" xfId="64" applyFont="1" applyFill="1" applyBorder="1" applyAlignment="1">
      <alignment horizontal="center" vertical="center" wrapText="1"/>
      <protection/>
    </xf>
    <xf numFmtId="188" fontId="22" fillId="0" borderId="10" xfId="55" applyNumberFormat="1" applyFont="1" applyFill="1" applyBorder="1" applyAlignment="1">
      <alignment horizontal="justify" vertical="center" wrapText="1"/>
    </xf>
    <xf numFmtId="49" fontId="22" fillId="0" borderId="34" xfId="0" applyNumberFormat="1" applyFont="1" applyFill="1" applyBorder="1" applyAlignment="1">
      <alignment horizontal="justify" vertical="center" wrapText="1"/>
    </xf>
    <xf numFmtId="188" fontId="22" fillId="0" borderId="10" xfId="62" applyNumberFormat="1" applyFont="1" applyBorder="1" applyAlignment="1">
      <alignment horizontal="right" vertical="center" wrapText="1"/>
    </xf>
    <xf numFmtId="207" fontId="0" fillId="24" borderId="10" xfId="0" applyNumberFormat="1" applyFont="1" applyFill="1" applyBorder="1" applyAlignment="1">
      <alignment horizontal="center" vertical="center"/>
    </xf>
    <xf numFmtId="213" fontId="26" fillId="0" borderId="0" xfId="0" applyNumberFormat="1" applyFont="1" applyAlignment="1">
      <alignment vertical="center"/>
    </xf>
    <xf numFmtId="207" fontId="0" fillId="24" borderId="10" xfId="0" applyNumberFormat="1" applyFill="1" applyBorder="1" applyAlignment="1">
      <alignment horizontal="center" vertical="center"/>
    </xf>
    <xf numFmtId="0" fontId="0" fillId="24" borderId="34" xfId="65" applyFont="1" applyFill="1" applyBorder="1" applyAlignment="1">
      <alignment horizontal="center" vertical="center" wrapText="1"/>
      <protection/>
    </xf>
    <xf numFmtId="189" fontId="27" fillId="0" borderId="10" xfId="49" applyNumberFormat="1" applyFont="1" applyFill="1" applyBorder="1" applyAlignment="1">
      <alignment horizontal="center" vertical="center"/>
    </xf>
    <xf numFmtId="189" fontId="0" fillId="24" borderId="10" xfId="57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vertical="center" wrapText="1"/>
      <protection/>
    </xf>
    <xf numFmtId="192" fontId="0" fillId="24" borderId="10" xfId="65" applyNumberFormat="1" applyFont="1" applyFill="1" applyBorder="1" applyAlignment="1">
      <alignment horizontal="center" vertical="center"/>
      <protection/>
    </xf>
    <xf numFmtId="0" fontId="0" fillId="25" borderId="25" xfId="65" applyFont="1" applyFill="1" applyBorder="1" applyAlignment="1">
      <alignment vertical="center" wrapText="1"/>
      <protection/>
    </xf>
    <xf numFmtId="0" fontId="33" fillId="25" borderId="25" xfId="65" applyFont="1" applyFill="1" applyBorder="1" applyAlignment="1" applyProtection="1">
      <alignment horizontal="left" vertical="center" wrapText="1"/>
      <protection/>
    </xf>
    <xf numFmtId="9" fontId="58" fillId="25" borderId="25" xfId="68" applyFont="1" applyFill="1" applyBorder="1" applyAlignment="1" applyProtection="1">
      <alignment horizontal="center" vertical="center"/>
      <protection locked="0"/>
    </xf>
    <xf numFmtId="0" fontId="0" fillId="25" borderId="25" xfId="65" applyFont="1" applyFill="1" applyBorder="1" applyAlignment="1">
      <alignment horizontal="center" vertical="center" wrapText="1"/>
      <protection/>
    </xf>
    <xf numFmtId="9" fontId="58" fillId="25" borderId="25" xfId="68" applyFont="1" applyFill="1" applyBorder="1" applyAlignment="1" applyProtection="1">
      <alignment horizontal="center" vertical="center" wrapText="1"/>
      <protection locked="0"/>
    </xf>
    <xf numFmtId="192" fontId="58" fillId="25" borderId="10" xfId="61" applyNumberFormat="1" applyFont="1" applyFill="1" applyBorder="1" applyAlignment="1" applyProtection="1">
      <alignment horizontal="center" vertical="center" wrapText="1"/>
      <protection/>
    </xf>
    <xf numFmtId="192" fontId="58" fillId="25" borderId="25" xfId="61" applyNumberFormat="1" applyFont="1" applyFill="1" applyBorder="1" applyAlignment="1" applyProtection="1">
      <alignment horizontal="center" vertical="center"/>
      <protection/>
    </xf>
    <xf numFmtId="192" fontId="0" fillId="25" borderId="25" xfId="65" applyNumberFormat="1" applyFont="1" applyFill="1" applyBorder="1" applyAlignment="1">
      <alignment vertical="center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9" fontId="58" fillId="24" borderId="10" xfId="68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>
      <alignment vertical="center" wrapText="1"/>
    </xf>
    <xf numFmtId="3" fontId="38" fillId="24" borderId="10" xfId="63" applyNumberFormat="1" applyFont="1" applyFill="1" applyBorder="1" applyAlignment="1">
      <alignment horizontal="right" vertical="center" wrapText="1"/>
    </xf>
    <xf numFmtId="0" fontId="0" fillId="24" borderId="36" xfId="0" applyFont="1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189" fontId="20" fillId="24" borderId="10" xfId="57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left" vertical="center"/>
    </xf>
    <xf numFmtId="0" fontId="27" fillId="24" borderId="38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14" fontId="23" fillId="0" borderId="3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0" fillId="1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49" fontId="19" fillId="0" borderId="0" xfId="57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49" fontId="19" fillId="0" borderId="11" xfId="57" applyNumberFormat="1" applyFont="1" applyFill="1" applyBorder="1" applyAlignment="1">
      <alignment horizontal="center" vertical="center"/>
    </xf>
    <xf numFmtId="189" fontId="20" fillId="0" borderId="31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7" applyNumberFormat="1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189" fontId="21" fillId="24" borderId="46" xfId="57" applyNumberFormat="1" applyFont="1" applyFill="1" applyBorder="1" applyAlignment="1">
      <alignment horizontal="center" vertical="center" wrapText="1"/>
    </xf>
    <xf numFmtId="189" fontId="21" fillId="24" borderId="34" xfId="57" applyNumberFormat="1" applyFont="1" applyFill="1" applyBorder="1" applyAlignment="1">
      <alignment horizontal="center" vertical="center" wrapText="1"/>
    </xf>
    <xf numFmtId="189" fontId="21" fillId="24" borderId="10" xfId="57" applyNumberFormat="1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189" fontId="20" fillId="24" borderId="25" xfId="57" applyNumberFormat="1" applyFont="1" applyFill="1" applyBorder="1" applyAlignment="1">
      <alignment horizontal="center" vertical="center"/>
    </xf>
    <xf numFmtId="189" fontId="20" fillId="24" borderId="34" xfId="57" applyNumberFormat="1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left" vertical="center"/>
    </xf>
    <xf numFmtId="0" fontId="27" fillId="24" borderId="38" xfId="0" applyFont="1" applyFill="1" applyBorder="1" applyAlignment="1">
      <alignment horizontal="left" vertical="center"/>
    </xf>
    <xf numFmtId="189" fontId="20" fillId="24" borderId="25" xfId="57" applyNumberFormat="1" applyFont="1" applyFill="1" applyBorder="1" applyAlignment="1">
      <alignment horizontal="center" vertical="center" wrapText="1"/>
    </xf>
    <xf numFmtId="189" fontId="20" fillId="24" borderId="34" xfId="57" applyNumberFormat="1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189" fontId="20" fillId="24" borderId="46" xfId="57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20" xfId="0" applyNumberFormat="1" applyFont="1" applyFill="1" applyBorder="1" applyAlignment="1">
      <alignment horizontal="center" vertical="center" wrapText="1"/>
    </xf>
    <xf numFmtId="14" fontId="25" fillId="24" borderId="50" xfId="0" applyNumberFormat="1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56" fillId="24" borderId="49" xfId="0" applyFont="1" applyFill="1" applyBorder="1" applyAlignment="1">
      <alignment horizontal="left" vertical="center"/>
    </xf>
    <xf numFmtId="0" fontId="56" fillId="24" borderId="44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left" vertical="center"/>
    </xf>
    <xf numFmtId="0" fontId="29" fillId="0" borderId="31" xfId="0" applyFont="1" applyFill="1" applyBorder="1" applyAlignment="1">
      <alignment horizontal="justify" vertical="center" wrapText="1"/>
    </xf>
    <xf numFmtId="0" fontId="29" fillId="0" borderId="37" xfId="0" applyFont="1" applyFill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3" fontId="22" fillId="0" borderId="31" xfId="66" applyNumberFormat="1" applyFont="1" applyBorder="1" applyAlignment="1">
      <alignment horizontal="center" vertical="center" wrapText="1"/>
      <protection/>
    </xf>
    <xf numFmtId="3" fontId="22" fillId="0" borderId="37" xfId="66" applyNumberFormat="1" applyFont="1" applyBorder="1" applyAlignment="1">
      <alignment horizontal="center" vertical="center" wrapText="1"/>
      <protection/>
    </xf>
    <xf numFmtId="0" fontId="27" fillId="0" borderId="3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 applyProtection="1">
      <alignment horizontal="center" vertical="center" wrapText="1"/>
      <protection/>
    </xf>
    <xf numFmtId="1" fontId="20" fillId="24" borderId="10" xfId="68" applyNumberFormat="1" applyFont="1" applyFill="1" applyBorder="1" applyAlignment="1">
      <alignment horizontal="center" vertical="center" wrapText="1"/>
    </xf>
    <xf numFmtId="0" fontId="61" fillId="24" borderId="10" xfId="65" applyFont="1" applyFill="1" applyBorder="1" applyAlignment="1" applyProtection="1">
      <alignment horizontal="center" vertical="center" wrapText="1"/>
      <protection/>
    </xf>
    <xf numFmtId="0" fontId="27" fillId="4" borderId="10" xfId="65" applyFont="1" applyFill="1" applyBorder="1" applyAlignment="1">
      <alignment horizontal="left" vertical="center"/>
      <protection/>
    </xf>
    <xf numFmtId="192" fontId="27" fillId="4" borderId="31" xfId="68" applyNumberFormat="1" applyFont="1" applyFill="1" applyBorder="1" applyAlignment="1">
      <alignment horizontal="center" vertical="center"/>
    </xf>
    <xf numFmtId="9" fontId="27" fillId="4" borderId="37" xfId="68" applyFont="1" applyFill="1" applyBorder="1" applyAlignment="1">
      <alignment horizontal="center" vertical="center"/>
    </xf>
    <xf numFmtId="0" fontId="60" fillId="24" borderId="25" xfId="0" applyFont="1" applyFill="1" applyBorder="1" applyAlignment="1">
      <alignment horizontal="center" vertical="center" wrapText="1"/>
    </xf>
    <xf numFmtId="0" fontId="60" fillId="24" borderId="61" xfId="0" applyFont="1" applyFill="1" applyBorder="1" applyAlignment="1">
      <alignment horizontal="center" vertical="center" wrapText="1"/>
    </xf>
    <xf numFmtId="0" fontId="60" fillId="24" borderId="34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 applyProtection="1">
      <alignment horizontal="center" vertical="center" wrapText="1"/>
      <protection/>
    </xf>
    <xf numFmtId="0" fontId="62" fillId="0" borderId="38" xfId="0" applyFont="1" applyFill="1" applyBorder="1" applyAlignment="1" applyProtection="1">
      <alignment horizontal="center" vertical="center" wrapText="1"/>
      <protection/>
    </xf>
    <xf numFmtId="0" fontId="62" fillId="0" borderId="37" xfId="0" applyFont="1" applyFill="1" applyBorder="1" applyAlignment="1" applyProtection="1">
      <alignment horizontal="center" vertical="center" wrapText="1"/>
      <protection/>
    </xf>
    <xf numFmtId="192" fontId="0" fillId="0" borderId="10" xfId="65" applyNumberFormat="1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61" fillId="0" borderId="31" xfId="65" applyFont="1" applyFill="1" applyBorder="1" applyAlignment="1" applyProtection="1">
      <alignment horizontal="center" vertical="center" wrapText="1"/>
      <protection/>
    </xf>
    <xf numFmtId="0" fontId="61" fillId="0" borderId="38" xfId="65" applyFont="1" applyFill="1" applyBorder="1" applyAlignment="1" applyProtection="1">
      <alignment horizontal="center" vertical="center" wrapText="1"/>
      <protection/>
    </xf>
    <xf numFmtId="0" fontId="61" fillId="0" borderId="37" xfId="65" applyFont="1" applyFill="1" applyBorder="1" applyAlignment="1" applyProtection="1">
      <alignment horizontal="center" vertical="center" wrapText="1"/>
      <protection/>
    </xf>
    <xf numFmtId="9" fontId="0" fillId="0" borderId="31" xfId="68" applyFont="1" applyFill="1" applyBorder="1" applyAlignment="1">
      <alignment horizontal="center" vertical="center" wrapText="1"/>
    </xf>
    <xf numFmtId="9" fontId="0" fillId="0" borderId="37" xfId="68" applyFont="1" applyFill="1" applyBorder="1" applyAlignment="1">
      <alignment horizontal="center" vertical="center" wrapText="1"/>
    </xf>
    <xf numFmtId="1" fontId="0" fillId="0" borderId="31" xfId="68" applyNumberFormat="1" applyFont="1" applyFill="1" applyBorder="1" applyAlignment="1">
      <alignment horizontal="center" vertical="center" wrapText="1"/>
    </xf>
    <xf numFmtId="1" fontId="0" fillId="0" borderId="37" xfId="68" applyNumberFormat="1" applyFont="1" applyFill="1" applyBorder="1" applyAlignment="1">
      <alignment horizontal="center" vertical="center" wrapText="1"/>
    </xf>
    <xf numFmtId="1" fontId="20" fillId="0" borderId="10" xfId="68" applyNumberFormat="1" applyFont="1" applyBorder="1" applyAlignment="1">
      <alignment horizontal="center" vertical="center" wrapText="1"/>
    </xf>
    <xf numFmtId="0" fontId="0" fillId="24" borderId="25" xfId="65" applyFont="1" applyFill="1" applyBorder="1" applyAlignment="1">
      <alignment horizontal="center" vertical="center" wrapText="1"/>
      <protection/>
    </xf>
    <xf numFmtId="0" fontId="0" fillId="24" borderId="34" xfId="65" applyFont="1" applyFill="1" applyBorder="1" applyAlignment="1">
      <alignment horizontal="center" vertical="center" wrapText="1"/>
      <protection/>
    </xf>
    <xf numFmtId="0" fontId="61" fillId="24" borderId="31" xfId="65" applyFont="1" applyFill="1" applyBorder="1" applyAlignment="1" applyProtection="1">
      <alignment horizontal="center" vertical="center" wrapText="1"/>
      <protection/>
    </xf>
    <xf numFmtId="0" fontId="61" fillId="24" borderId="38" xfId="65" applyFont="1" applyFill="1" applyBorder="1" applyAlignment="1" applyProtection="1">
      <alignment horizontal="center" vertical="center" wrapText="1"/>
      <protection/>
    </xf>
    <xf numFmtId="0" fontId="61" fillId="24" borderId="37" xfId="65" applyFont="1" applyFill="1" applyBorder="1" applyAlignment="1" applyProtection="1">
      <alignment horizontal="center" vertical="center" wrapText="1"/>
      <protection/>
    </xf>
    <xf numFmtId="9" fontId="20" fillId="24" borderId="10" xfId="68" applyFont="1" applyFill="1" applyBorder="1" applyAlignment="1">
      <alignment horizontal="center" vertical="center" wrapText="1"/>
    </xf>
    <xf numFmtId="0" fontId="0" fillId="0" borderId="25" xfId="65" applyFont="1" applyBorder="1" applyAlignment="1">
      <alignment horizontal="center" vertical="center" wrapText="1"/>
      <protection/>
    </xf>
    <xf numFmtId="0" fontId="0" fillId="0" borderId="61" xfId="65" applyFont="1" applyBorder="1" applyAlignment="1">
      <alignment horizontal="center" vertical="center" wrapText="1"/>
      <protection/>
    </xf>
    <xf numFmtId="0" fontId="0" fillId="0" borderId="34" xfId="65" applyFont="1" applyBorder="1" applyAlignment="1">
      <alignment horizontal="center" vertical="center" wrapText="1"/>
      <protection/>
    </xf>
    <xf numFmtId="0" fontId="61" fillId="25" borderId="39" xfId="65" applyFont="1" applyFill="1" applyBorder="1" applyAlignment="1" applyProtection="1">
      <alignment horizontal="center" vertical="center" wrapText="1"/>
      <protection/>
    </xf>
    <xf numFmtId="0" fontId="61" fillId="25" borderId="40" xfId="65" applyFont="1" applyFill="1" applyBorder="1" applyAlignment="1" applyProtection="1">
      <alignment horizontal="center" vertical="center" wrapText="1"/>
      <protection/>
    </xf>
    <xf numFmtId="0" fontId="61" fillId="25" borderId="41" xfId="65" applyFont="1" applyFill="1" applyBorder="1" applyAlignment="1" applyProtection="1">
      <alignment horizontal="center" vertical="center" wrapText="1"/>
      <protection/>
    </xf>
    <xf numFmtId="9" fontId="20" fillId="25" borderId="25" xfId="68" applyFont="1" applyFill="1" applyBorder="1" applyAlignment="1">
      <alignment horizontal="center" vertical="center" wrapText="1"/>
    </xf>
    <xf numFmtId="0" fontId="61" fillId="24" borderId="35" xfId="65" applyFont="1" applyFill="1" applyBorder="1" applyAlignment="1" applyProtection="1">
      <alignment horizontal="center" vertical="center" wrapText="1"/>
      <protection/>
    </xf>
    <xf numFmtId="0" fontId="61" fillId="24" borderId="11" xfId="65" applyFont="1" applyFill="1" applyBorder="1" applyAlignment="1" applyProtection="1">
      <alignment horizontal="center" vertical="center" wrapText="1"/>
      <protection/>
    </xf>
    <xf numFmtId="0" fontId="61" fillId="24" borderId="27" xfId="65" applyFont="1" applyFill="1" applyBorder="1" applyAlignment="1" applyProtection="1">
      <alignment horizontal="center" vertical="center" wrapText="1"/>
      <protection/>
    </xf>
    <xf numFmtId="1" fontId="20" fillId="24" borderId="34" xfId="68" applyNumberFormat="1" applyFont="1" applyFill="1" applyBorder="1" applyAlignment="1">
      <alignment horizontal="center" vertical="center" wrapText="1"/>
    </xf>
    <xf numFmtId="0" fontId="20" fillId="0" borderId="10" xfId="65" applyFont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left" vertical="center"/>
      <protection/>
    </xf>
    <xf numFmtId="0" fontId="24" fillId="0" borderId="10" xfId="65" applyFont="1" applyBorder="1" applyAlignment="1">
      <alignment horizontal="left" vertical="center" wrapText="1"/>
      <protection/>
    </xf>
    <xf numFmtId="0" fontId="0" fillId="0" borderId="10" xfId="65" applyFont="1" applyBorder="1" applyAlignment="1">
      <alignment horizontal="left" vertical="center"/>
      <protection/>
    </xf>
    <xf numFmtId="0" fontId="0" fillId="0" borderId="10" xfId="65" applyFont="1" applyBorder="1" applyAlignment="1">
      <alignment horizontal="left" vertical="center" wrapText="1"/>
      <protection/>
    </xf>
    <xf numFmtId="14" fontId="25" fillId="0" borderId="10" xfId="65" applyNumberFormat="1" applyFont="1" applyBorder="1" applyAlignment="1">
      <alignment horizontal="center" vertical="center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left" vertical="center" wrapText="1"/>
      <protection/>
    </xf>
    <xf numFmtId="0" fontId="0" fillId="0" borderId="10" xfId="65" applyBorder="1" applyAlignment="1">
      <alignment horizontal="center" vertical="center"/>
      <protection/>
    </xf>
    <xf numFmtId="0" fontId="24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25" fillId="0" borderId="10" xfId="6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189" fontId="22" fillId="0" borderId="10" xfId="53" applyNumberFormat="1" applyFont="1" applyFill="1" applyBorder="1" applyAlignment="1">
      <alignment horizontal="right" vertical="center"/>
    </xf>
    <xf numFmtId="188" fontId="22" fillId="0" borderId="10" xfId="54" applyNumberFormat="1" applyFont="1" applyFill="1" applyBorder="1" applyAlignment="1">
      <alignment horizontal="right" vertical="center" wrapText="1"/>
    </xf>
    <xf numFmtId="188" fontId="63" fillId="0" borderId="10" xfId="54" applyNumberFormat="1" applyFont="1" applyFill="1" applyBorder="1" applyAlignment="1">
      <alignment horizontal="right" vertical="center" wrapText="1"/>
    </xf>
    <xf numFmtId="189" fontId="0" fillId="24" borderId="10" xfId="53" applyNumberFormat="1" applyFont="1" applyFill="1" applyBorder="1" applyAlignment="1">
      <alignment horizontal="center" vertical="center"/>
    </xf>
    <xf numFmtId="0" fontId="0" fillId="24" borderId="37" xfId="0" applyFill="1" applyBorder="1" applyAlignment="1">
      <alignment horizontal="justify" vertical="center"/>
    </xf>
    <xf numFmtId="0" fontId="0" fillId="24" borderId="36" xfId="0" applyFont="1" applyFill="1" applyBorder="1" applyAlignment="1">
      <alignment horizontal="justify" vertical="center"/>
    </xf>
    <xf numFmtId="169" fontId="0" fillId="24" borderId="10" xfId="5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24" borderId="15" xfId="0" applyFont="1" applyFill="1" applyBorder="1" applyAlignment="1">
      <alignment horizontal="justify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_3-SISTEMA DESARROLLO ADMINISTRATIVO-POA 2008-1" xfId="52"/>
    <cellStyle name="Millares 2" xfId="53"/>
    <cellStyle name="Millares 5" xfId="54"/>
    <cellStyle name="Millares_3-SISTEMA DESARROLLO ADMINISTRATIVO-POA 2008-1" xfId="55"/>
    <cellStyle name="Millares_Copia de MATRICES OPERATIVAS PROYECTOS PAT 07-09-AJUSTADAS-2008" xfId="56"/>
    <cellStyle name="Millares_FORMATO POA" xfId="57"/>
    <cellStyle name="Millares_Libro2" xfId="58"/>
    <cellStyle name="Currency" xfId="59"/>
    <cellStyle name="Currency [0]" xfId="60"/>
    <cellStyle name="Moneda 2" xfId="61"/>
    <cellStyle name="Moneda 2 2" xfId="62"/>
    <cellStyle name="Neutral" xfId="63"/>
    <cellStyle name="Normal 11" xfId="64"/>
    <cellStyle name="Normal 2" xfId="65"/>
    <cellStyle name="Normal 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5.%20SECTORES%20PRODUCTIVOS%20Y%20NEGOCIOS%20VERDES\5.6%20PROYECTO%20SILVOPASTORIL%20PGN\FEV-16%20Silvopastoril%20P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ABRIEL%20BASE\Downloads\FEV-16%20Manejo%20y%20protecci&#243;n%20del%20suel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"/>
      <sheetName val="POA H.B."/>
      <sheetName val="POA H.C. "/>
      <sheetName val="POA H.D. 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C. "/>
      <sheetName val="POA H.D. "/>
    </sheetNames>
    <sheetDataSet>
      <sheetData sheetId="0">
        <row r="4">
          <cell r="K4" t="str">
            <v>Versión 0</v>
          </cell>
          <cell r="N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70" zoomScaleNormal="70" zoomScalePageLayoutView="0" workbookViewId="0" topLeftCell="K7">
      <selection activeCell="N22" sqref="N22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2.140625" style="1" customWidth="1"/>
    <col min="7" max="7" width="25.28125" style="2" customWidth="1"/>
    <col min="8" max="8" width="22.28125" style="1" customWidth="1"/>
    <col min="9" max="10" width="19.8515625" style="1" customWidth="1"/>
    <col min="11" max="11" width="26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43"/>
      <c r="B1" s="243"/>
      <c r="C1" s="245" t="s">
        <v>49</v>
      </c>
      <c r="D1" s="246"/>
      <c r="E1" s="246"/>
      <c r="F1" s="246"/>
      <c r="G1" s="246"/>
      <c r="H1" s="246"/>
      <c r="I1" s="246"/>
      <c r="J1" s="247"/>
      <c r="K1" s="251" t="s">
        <v>95</v>
      </c>
      <c r="L1" s="251"/>
      <c r="M1" s="251"/>
      <c r="N1" s="251"/>
      <c r="O1" s="251"/>
      <c r="P1" s="100"/>
      <c r="Q1" s="100"/>
    </row>
    <row r="2" spans="1:17" ht="19.5" customHeight="1">
      <c r="A2" s="243"/>
      <c r="B2" s="243"/>
      <c r="C2" s="248"/>
      <c r="D2" s="249"/>
      <c r="E2" s="249"/>
      <c r="F2" s="249"/>
      <c r="G2" s="249"/>
      <c r="H2" s="249"/>
      <c r="I2" s="249"/>
      <c r="J2" s="250"/>
      <c r="K2" s="232" t="s">
        <v>52</v>
      </c>
      <c r="L2" s="232"/>
      <c r="M2" s="232"/>
      <c r="N2" s="232"/>
      <c r="O2" s="232"/>
      <c r="P2" s="41"/>
      <c r="Q2" s="41"/>
    </row>
    <row r="3" spans="1:17" ht="19.5" customHeight="1">
      <c r="A3" s="243"/>
      <c r="B3" s="243"/>
      <c r="C3" s="245" t="s">
        <v>50</v>
      </c>
      <c r="D3" s="246"/>
      <c r="E3" s="246"/>
      <c r="F3" s="246"/>
      <c r="G3" s="246"/>
      <c r="H3" s="246"/>
      <c r="I3" s="246"/>
      <c r="J3" s="247"/>
      <c r="K3" s="232" t="s">
        <v>53</v>
      </c>
      <c r="L3" s="232"/>
      <c r="M3" s="232"/>
      <c r="N3" s="232" t="s">
        <v>66</v>
      </c>
      <c r="O3" s="232"/>
      <c r="P3" s="41"/>
      <c r="Q3" s="41"/>
    </row>
    <row r="4" spans="1:17" ht="24.75" customHeight="1">
      <c r="A4" s="243"/>
      <c r="B4" s="243"/>
      <c r="C4" s="248"/>
      <c r="D4" s="249"/>
      <c r="E4" s="249"/>
      <c r="F4" s="249"/>
      <c r="G4" s="249"/>
      <c r="H4" s="249"/>
      <c r="I4" s="249"/>
      <c r="J4" s="250"/>
      <c r="K4" s="237" t="s">
        <v>164</v>
      </c>
      <c r="L4" s="230"/>
      <c r="M4" s="231"/>
      <c r="N4" s="229">
        <v>42999</v>
      </c>
      <c r="O4" s="236"/>
      <c r="P4" s="101"/>
      <c r="Q4" s="101"/>
    </row>
    <row r="5" spans="1:17" ht="31.5" customHeight="1">
      <c r="A5" s="244" t="s">
        <v>101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2"/>
      <c r="Q5" s="102"/>
    </row>
    <row r="6" spans="1:18" ht="60.75" customHeight="1">
      <c r="A6" s="214" t="s">
        <v>3</v>
      </c>
      <c r="B6" s="214"/>
      <c r="C6" s="214"/>
      <c r="D6" s="252" t="s">
        <v>123</v>
      </c>
      <c r="E6" s="252"/>
      <c r="F6" s="252"/>
      <c r="G6" s="252"/>
      <c r="H6" s="122" t="s">
        <v>0</v>
      </c>
      <c r="I6" s="123" t="s">
        <v>1</v>
      </c>
      <c r="J6" s="111"/>
      <c r="K6" s="39"/>
      <c r="L6" s="233"/>
      <c r="M6" s="233"/>
      <c r="N6" s="97"/>
      <c r="O6" s="116"/>
      <c r="P6" s="97"/>
      <c r="Q6" s="97"/>
      <c r="R6" s="3"/>
    </row>
    <row r="7" spans="1:17" ht="34.5" customHeight="1">
      <c r="A7" s="242" t="s">
        <v>60</v>
      </c>
      <c r="B7" s="242"/>
      <c r="C7" s="242"/>
      <c r="D7" s="241" t="s">
        <v>124</v>
      </c>
      <c r="E7" s="241"/>
      <c r="F7" s="241"/>
      <c r="G7" s="241"/>
      <c r="H7" s="38" t="s">
        <v>103</v>
      </c>
      <c r="I7" s="109">
        <v>127000000</v>
      </c>
      <c r="J7" s="112"/>
      <c r="K7" s="35"/>
      <c r="L7" s="253"/>
      <c r="M7" s="253"/>
      <c r="N7" s="36"/>
      <c r="O7" s="117"/>
      <c r="P7" s="36"/>
      <c r="Q7" s="36"/>
    </row>
    <row r="8" spans="1:18" ht="34.5" customHeight="1">
      <c r="A8" s="257" t="s">
        <v>108</v>
      </c>
      <c r="B8" s="258"/>
      <c r="C8" s="259"/>
      <c r="D8" s="238" t="s">
        <v>125</v>
      </c>
      <c r="E8" s="239"/>
      <c r="F8" s="239"/>
      <c r="G8" s="240"/>
      <c r="H8" s="29" t="s">
        <v>92</v>
      </c>
      <c r="I8" s="110">
        <v>-29116000</v>
      </c>
      <c r="J8" s="112"/>
      <c r="K8" s="35"/>
      <c r="L8" s="36"/>
      <c r="M8" s="36"/>
      <c r="N8" s="36"/>
      <c r="O8" s="117"/>
      <c r="P8" s="36"/>
      <c r="Q8" s="36"/>
      <c r="R8" s="131" t="s">
        <v>166</v>
      </c>
    </row>
    <row r="9" spans="1:18" ht="33" customHeight="1">
      <c r="A9" s="242" t="s">
        <v>2</v>
      </c>
      <c r="B9" s="242"/>
      <c r="C9" s="242"/>
      <c r="D9" s="241" t="s">
        <v>131</v>
      </c>
      <c r="E9" s="241"/>
      <c r="F9" s="241"/>
      <c r="G9" s="241"/>
      <c r="H9" s="29" t="s">
        <v>93</v>
      </c>
      <c r="I9" s="110" t="s">
        <v>4</v>
      </c>
      <c r="J9" s="113"/>
      <c r="K9" s="37"/>
      <c r="L9" s="253"/>
      <c r="M9" s="253"/>
      <c r="N9" s="36"/>
      <c r="O9" s="117"/>
      <c r="P9" s="36"/>
      <c r="Q9" s="36"/>
      <c r="R9" s="131" t="s">
        <v>150</v>
      </c>
    </row>
    <row r="10" spans="1:18" ht="30" customHeight="1">
      <c r="A10" s="242" t="s">
        <v>61</v>
      </c>
      <c r="B10" s="242"/>
      <c r="C10" s="242"/>
      <c r="D10" s="234" t="s">
        <v>189</v>
      </c>
      <c r="E10" s="234"/>
      <c r="F10" s="234"/>
      <c r="G10" s="234"/>
      <c r="H10" s="29" t="s">
        <v>94</v>
      </c>
      <c r="I10" s="110" t="s">
        <v>4</v>
      </c>
      <c r="J10" s="113"/>
      <c r="K10" s="37"/>
      <c r="L10" s="36"/>
      <c r="M10" s="36"/>
      <c r="N10" s="36"/>
      <c r="O10" s="117"/>
      <c r="P10" s="36"/>
      <c r="Q10" s="36"/>
      <c r="R10" s="131" t="s">
        <v>151</v>
      </c>
    </row>
    <row r="11" spans="1:18" ht="22.5" customHeight="1">
      <c r="A11" s="118"/>
      <c r="B11" s="118"/>
      <c r="C11" s="118"/>
      <c r="D11" s="119"/>
      <c r="E11" s="119"/>
      <c r="F11" s="119"/>
      <c r="G11" s="119"/>
      <c r="H11" s="120" t="s">
        <v>9</v>
      </c>
      <c r="I11" s="132">
        <f>SUM(I7:I10)</f>
        <v>97884000</v>
      </c>
      <c r="J11" s="133"/>
      <c r="K11" s="114"/>
      <c r="L11" s="261"/>
      <c r="M11" s="261"/>
      <c r="N11" s="115"/>
      <c r="O11" s="121"/>
      <c r="P11" s="36"/>
      <c r="Q11" s="36"/>
      <c r="R11" s="131" t="s">
        <v>152</v>
      </c>
    </row>
    <row r="12" spans="1:18" ht="35.25" customHeight="1">
      <c r="A12" s="255" t="s">
        <v>5</v>
      </c>
      <c r="B12" s="235" t="s">
        <v>155</v>
      </c>
      <c r="C12" s="235"/>
      <c r="D12" s="235"/>
      <c r="E12" s="215" t="s">
        <v>5</v>
      </c>
      <c r="F12" s="215" t="s">
        <v>109</v>
      </c>
      <c r="G12" s="235" t="s">
        <v>6</v>
      </c>
      <c r="H12" s="220" t="s">
        <v>175</v>
      </c>
      <c r="I12" s="220"/>
      <c r="J12" s="256" t="s">
        <v>7</v>
      </c>
      <c r="K12" s="256"/>
      <c r="L12" s="260" t="s">
        <v>96</v>
      </c>
      <c r="M12" s="260"/>
      <c r="N12" s="260"/>
      <c r="O12" s="260"/>
      <c r="P12" s="105"/>
      <c r="Q12" s="103"/>
      <c r="R12" s="131" t="s">
        <v>153</v>
      </c>
    </row>
    <row r="13" spans="1:18" ht="31.5" customHeight="1">
      <c r="A13" s="255"/>
      <c r="B13" s="235"/>
      <c r="C13" s="235"/>
      <c r="D13" s="235"/>
      <c r="E13" s="216"/>
      <c r="F13" s="216"/>
      <c r="G13" s="235"/>
      <c r="H13" s="99" t="s">
        <v>8</v>
      </c>
      <c r="I13" s="107" t="s">
        <v>62</v>
      </c>
      <c r="J13" s="99" t="s">
        <v>8</v>
      </c>
      <c r="K13" s="107" t="s">
        <v>62</v>
      </c>
      <c r="L13" s="106" t="s">
        <v>153</v>
      </c>
      <c r="M13" s="106" t="s">
        <v>154</v>
      </c>
      <c r="N13" s="106"/>
      <c r="O13" s="106"/>
      <c r="P13" s="98"/>
      <c r="Q13" s="98"/>
      <c r="R13" s="131" t="s">
        <v>154</v>
      </c>
    </row>
    <row r="14" spans="1:18" ht="101.25" customHeight="1">
      <c r="A14" s="136">
        <v>1</v>
      </c>
      <c r="B14" s="221" t="s">
        <v>132</v>
      </c>
      <c r="C14" s="222"/>
      <c r="D14" s="223"/>
      <c r="E14" s="130">
        <v>1</v>
      </c>
      <c r="F14" s="140" t="s">
        <v>191</v>
      </c>
      <c r="G14" s="128" t="s">
        <v>178</v>
      </c>
      <c r="H14" s="128" t="s">
        <v>177</v>
      </c>
      <c r="I14" s="137">
        <v>0.21</v>
      </c>
      <c r="J14" s="128" t="s">
        <v>180</v>
      </c>
      <c r="K14" s="138" t="s">
        <v>141</v>
      </c>
      <c r="L14" s="141">
        <v>50000000</v>
      </c>
      <c r="M14" s="206">
        <f>77000000-29116000</f>
        <v>47884000</v>
      </c>
      <c r="N14" s="141"/>
      <c r="O14" s="141"/>
      <c r="P14" s="98"/>
      <c r="Q14" s="98"/>
      <c r="R14" s="131" t="s">
        <v>165</v>
      </c>
    </row>
    <row r="15" spans="1:17" s="3" customFormat="1" ht="23.25" customHeight="1">
      <c r="A15" s="217" t="s">
        <v>110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9"/>
      <c r="L15" s="108">
        <f>L14</f>
        <v>50000000</v>
      </c>
      <c r="M15" s="108">
        <f>M14</f>
        <v>47884000</v>
      </c>
      <c r="N15" s="108"/>
      <c r="O15" s="108">
        <f>O14</f>
        <v>0</v>
      </c>
      <c r="P15" s="1"/>
      <c r="Q15" s="1"/>
    </row>
    <row r="16" spans="1:17" s="3" customFormat="1" ht="23.25" customHeight="1">
      <c r="A16" s="217" t="s">
        <v>160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62">
        <f>L15+M15+N15</f>
        <v>97884000</v>
      </c>
      <c r="M16" s="263"/>
      <c r="N16" s="263"/>
      <c r="O16" s="264"/>
      <c r="P16" s="1"/>
      <c r="Q16" s="1"/>
    </row>
    <row r="17" spans="1:17" s="3" customFormat="1" ht="23.25" customHeight="1">
      <c r="A17" s="220" t="s">
        <v>86</v>
      </c>
      <c r="B17" s="220"/>
      <c r="C17" s="220" t="s">
        <v>64</v>
      </c>
      <c r="D17" s="220"/>
      <c r="E17" s="220"/>
      <c r="F17" s="220"/>
      <c r="G17" s="220"/>
      <c r="H17" s="220"/>
      <c r="I17" s="99" t="s">
        <v>13</v>
      </c>
      <c r="J17" s="126"/>
      <c r="L17" s="34"/>
      <c r="M17" s="1"/>
      <c r="N17" s="1"/>
      <c r="O17" s="1"/>
      <c r="P17" s="1"/>
      <c r="Q17" s="1"/>
    </row>
    <row r="18" spans="1:17" s="3" customFormat="1" ht="40.5" customHeight="1">
      <c r="A18" s="220">
        <v>0</v>
      </c>
      <c r="B18" s="220"/>
      <c r="C18" s="224" t="s">
        <v>176</v>
      </c>
      <c r="D18" s="224"/>
      <c r="E18" s="224"/>
      <c r="F18" s="224"/>
      <c r="G18" s="224"/>
      <c r="H18" s="224"/>
      <c r="I18" s="135">
        <v>43403</v>
      </c>
      <c r="J18" s="127"/>
      <c r="K18" s="33"/>
      <c r="L18" s="34"/>
      <c r="M18" s="1"/>
      <c r="N18" s="1"/>
      <c r="O18" s="1"/>
      <c r="P18" s="1"/>
      <c r="Q18" s="1"/>
    </row>
    <row r="19" spans="1:17" s="3" customFormat="1" ht="27" customHeight="1">
      <c r="A19" s="220">
        <v>1</v>
      </c>
      <c r="B19" s="220"/>
      <c r="C19" s="224" t="s">
        <v>192</v>
      </c>
      <c r="D19" s="224"/>
      <c r="E19" s="224"/>
      <c r="F19" s="224"/>
      <c r="G19" s="224"/>
      <c r="H19" s="224"/>
      <c r="I19" s="135">
        <v>43595</v>
      </c>
      <c r="J19" s="127"/>
      <c r="K19" s="33"/>
      <c r="L19" s="34"/>
      <c r="M19" s="1"/>
      <c r="N19" s="1"/>
      <c r="O19" s="1"/>
      <c r="P19" s="1"/>
      <c r="Q19" s="1"/>
    </row>
    <row r="20" spans="1:17" s="3" customFormat="1" ht="17.25" customHeight="1">
      <c r="A20" s="1"/>
      <c r="B20" s="33"/>
      <c r="C20" s="33"/>
      <c r="D20" s="40"/>
      <c r="E20" s="40"/>
      <c r="F20" s="40"/>
      <c r="G20" s="40"/>
      <c r="H20" s="40"/>
      <c r="I20" s="40"/>
      <c r="J20" s="40"/>
      <c r="K20" s="33"/>
      <c r="L20" s="34"/>
      <c r="M20" s="1"/>
      <c r="N20" s="1"/>
      <c r="O20" s="1"/>
      <c r="P20" s="1"/>
      <c r="Q20" s="1"/>
    </row>
    <row r="21" spans="1:17" s="3" customFormat="1" ht="21.75" customHeight="1">
      <c r="A21" s="1"/>
      <c r="B21" s="30"/>
      <c r="C21" s="226" t="s">
        <v>10</v>
      </c>
      <c r="D21" s="227"/>
      <c r="E21" s="227"/>
      <c r="F21" s="228"/>
      <c r="G21" s="213" t="s">
        <v>87</v>
      </c>
      <c r="H21" s="213"/>
      <c r="I21" s="213"/>
      <c r="J21" s="124"/>
      <c r="K21" s="124"/>
      <c r="L21" s="124"/>
      <c r="M21" s="124"/>
      <c r="N21" s="104"/>
      <c r="O21" s="104"/>
      <c r="P21" s="104"/>
      <c r="Q21" s="104"/>
    </row>
    <row r="22" spans="1:18" ht="29.25" customHeight="1">
      <c r="A22" s="225" t="s">
        <v>11</v>
      </c>
      <c r="B22" s="225"/>
      <c r="C22" s="226" t="s">
        <v>156</v>
      </c>
      <c r="D22" s="227"/>
      <c r="E22" s="227"/>
      <c r="F22" s="228"/>
      <c r="G22" s="213" t="s">
        <v>157</v>
      </c>
      <c r="H22" s="213"/>
      <c r="I22" s="213"/>
      <c r="J22" s="125"/>
      <c r="K22" s="125"/>
      <c r="L22" s="125"/>
      <c r="M22" s="125"/>
      <c r="N22" s="41"/>
      <c r="O22" s="41"/>
      <c r="P22" s="41"/>
      <c r="Q22" s="41"/>
      <c r="R22" s="41"/>
    </row>
    <row r="23" spans="1:18" ht="29.25" customHeight="1">
      <c r="A23" s="225" t="s">
        <v>12</v>
      </c>
      <c r="B23" s="225"/>
      <c r="C23" s="226" t="s">
        <v>158</v>
      </c>
      <c r="D23" s="227"/>
      <c r="E23" s="227"/>
      <c r="F23" s="228"/>
      <c r="G23" s="213" t="s">
        <v>159</v>
      </c>
      <c r="H23" s="213"/>
      <c r="I23" s="213"/>
      <c r="J23" s="125"/>
      <c r="K23" s="125"/>
      <c r="L23" s="125"/>
      <c r="M23" s="125"/>
      <c r="N23" s="41"/>
      <c r="O23" s="41"/>
      <c r="P23" s="41"/>
      <c r="Q23" s="41"/>
      <c r="R23" s="41"/>
    </row>
    <row r="24" spans="1:18" ht="29.25" customHeight="1">
      <c r="A24" s="232" t="s">
        <v>73</v>
      </c>
      <c r="B24" s="232"/>
      <c r="C24" s="226"/>
      <c r="D24" s="227"/>
      <c r="E24" s="227"/>
      <c r="F24" s="228"/>
      <c r="G24" s="213"/>
      <c r="H24" s="213"/>
      <c r="I24" s="213"/>
      <c r="J24" s="125"/>
      <c r="K24" s="125"/>
      <c r="L24" s="125"/>
      <c r="M24" s="125"/>
      <c r="N24" s="41"/>
      <c r="O24" s="41"/>
      <c r="P24" s="41"/>
      <c r="Q24" s="41"/>
      <c r="R24" s="41"/>
    </row>
    <row r="25" spans="1:18" ht="29.25" customHeight="1">
      <c r="A25" s="225" t="s">
        <v>13</v>
      </c>
      <c r="B25" s="225"/>
      <c r="C25" s="229">
        <v>43595</v>
      </c>
      <c r="D25" s="230"/>
      <c r="E25" s="230"/>
      <c r="F25" s="231"/>
      <c r="G25" s="254">
        <f>C25</f>
        <v>43595</v>
      </c>
      <c r="H25" s="232"/>
      <c r="I25" s="232"/>
      <c r="J25" s="125"/>
      <c r="K25" s="125"/>
      <c r="L25" s="125"/>
      <c r="M25" s="125"/>
      <c r="N25" s="41"/>
      <c r="O25" s="41"/>
      <c r="P25" s="41"/>
      <c r="Q25" s="41"/>
      <c r="R25" s="41"/>
    </row>
  </sheetData>
  <sheetProtection/>
  <mergeCells count="56">
    <mergeCell ref="C19:H19"/>
    <mergeCell ref="A8:C8"/>
    <mergeCell ref="L12:O12"/>
    <mergeCell ref="G12:G13"/>
    <mergeCell ref="L11:M11"/>
    <mergeCell ref="L16:O16"/>
    <mergeCell ref="A24:B24"/>
    <mergeCell ref="A23:B23"/>
    <mergeCell ref="A17:B17"/>
    <mergeCell ref="A16:K16"/>
    <mergeCell ref="A12:A13"/>
    <mergeCell ref="J12:K12"/>
    <mergeCell ref="C21:F21"/>
    <mergeCell ref="C22:F22"/>
    <mergeCell ref="C23:F23"/>
    <mergeCell ref="G21:I21"/>
    <mergeCell ref="K1:O1"/>
    <mergeCell ref="K2:O2"/>
    <mergeCell ref="D6:G6"/>
    <mergeCell ref="L7:M7"/>
    <mergeCell ref="G25:I25"/>
    <mergeCell ref="A22:B22"/>
    <mergeCell ref="L9:M9"/>
    <mergeCell ref="D9:G9"/>
    <mergeCell ref="A10:C10"/>
    <mergeCell ref="A9:C9"/>
    <mergeCell ref="N3:O3"/>
    <mergeCell ref="N4:O4"/>
    <mergeCell ref="K4:M4"/>
    <mergeCell ref="D8:G8"/>
    <mergeCell ref="D7:G7"/>
    <mergeCell ref="A7:C7"/>
    <mergeCell ref="A1:B4"/>
    <mergeCell ref="A5:O5"/>
    <mergeCell ref="C1:J2"/>
    <mergeCell ref="C3:J4"/>
    <mergeCell ref="A25:B25"/>
    <mergeCell ref="G23:I23"/>
    <mergeCell ref="G24:I24"/>
    <mergeCell ref="C24:F24"/>
    <mergeCell ref="C25:F25"/>
    <mergeCell ref="K3:M3"/>
    <mergeCell ref="L6:M6"/>
    <mergeCell ref="D10:G10"/>
    <mergeCell ref="B12:D13"/>
    <mergeCell ref="H12:I12"/>
    <mergeCell ref="G22:I22"/>
    <mergeCell ref="A6:C6"/>
    <mergeCell ref="F12:F13"/>
    <mergeCell ref="E12:E13"/>
    <mergeCell ref="A15:K15"/>
    <mergeCell ref="C17:H17"/>
    <mergeCell ref="A18:B18"/>
    <mergeCell ref="B14:D14"/>
    <mergeCell ref="C18:H18"/>
    <mergeCell ref="A19:B19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zoomScaleSheetLayoutView="100" zoomScalePageLayoutView="0" workbookViewId="0" topLeftCell="A52">
      <selection activeCell="A83" sqref="A83:E83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6.28125" style="12" customWidth="1"/>
    <col min="6" max="6" width="17.7109375" style="11" customWidth="1"/>
    <col min="7" max="7" width="12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29" width="13.421875" style="1" customWidth="1"/>
    <col min="30" max="16384" width="11.421875" style="1" customWidth="1"/>
  </cols>
  <sheetData>
    <row r="1" spans="1:18" ht="34.5" customHeight="1">
      <c r="A1" s="312"/>
      <c r="B1" s="343" t="s">
        <v>14</v>
      </c>
      <c r="C1" s="344"/>
      <c r="D1" s="344"/>
      <c r="E1" s="344"/>
      <c r="F1" s="344"/>
      <c r="G1" s="344"/>
      <c r="H1" s="344"/>
      <c r="I1" s="344"/>
      <c r="J1" s="344"/>
      <c r="K1" s="449" t="s">
        <v>65</v>
      </c>
      <c r="L1" s="448"/>
      <c r="M1" s="448"/>
      <c r="N1" s="448"/>
      <c r="O1" s="448"/>
      <c r="P1" s="448"/>
      <c r="Q1" s="448"/>
      <c r="R1" s="447"/>
    </row>
    <row r="2" spans="1:18" ht="25.5" customHeight="1">
      <c r="A2" s="313"/>
      <c r="B2" s="345"/>
      <c r="C2" s="346"/>
      <c r="D2" s="346"/>
      <c r="E2" s="346"/>
      <c r="F2" s="346"/>
      <c r="G2" s="346"/>
      <c r="H2" s="346"/>
      <c r="I2" s="346"/>
      <c r="J2" s="346"/>
      <c r="K2" s="446" t="s">
        <v>52</v>
      </c>
      <c r="L2" s="445"/>
      <c r="M2" s="445"/>
      <c r="N2" s="445"/>
      <c r="O2" s="445"/>
      <c r="P2" s="445"/>
      <c r="Q2" s="445"/>
      <c r="R2" s="444"/>
    </row>
    <row r="3" spans="1:18" ht="33" customHeight="1">
      <c r="A3" s="313"/>
      <c r="B3" s="326" t="s">
        <v>50</v>
      </c>
      <c r="C3" s="327"/>
      <c r="D3" s="327"/>
      <c r="E3" s="327"/>
      <c r="F3" s="327"/>
      <c r="G3" s="327"/>
      <c r="H3" s="327"/>
      <c r="I3" s="327"/>
      <c r="J3" s="328"/>
      <c r="K3" s="334" t="s">
        <v>53</v>
      </c>
      <c r="L3" s="334"/>
      <c r="M3" s="334"/>
      <c r="N3" s="334"/>
      <c r="O3" s="335" t="s">
        <v>67</v>
      </c>
      <c r="P3" s="335"/>
      <c r="Q3" s="335"/>
      <c r="R3" s="336"/>
    </row>
    <row r="4" spans="1:18" ht="21.75" customHeight="1" thickBot="1">
      <c r="A4" s="313"/>
      <c r="B4" s="329"/>
      <c r="C4" s="330"/>
      <c r="D4" s="330"/>
      <c r="E4" s="330"/>
      <c r="F4" s="330"/>
      <c r="G4" s="330"/>
      <c r="H4" s="330"/>
      <c r="I4" s="330"/>
      <c r="J4" s="331"/>
      <c r="K4" s="306" t="str">
        <f>+'[2]POA H.A.'!K4</f>
        <v>Versión 0</v>
      </c>
      <c r="L4" s="307"/>
      <c r="M4" s="307"/>
      <c r="N4" s="308"/>
      <c r="O4" s="309">
        <f>+'[2]POA H.A.'!N4</f>
        <v>42999</v>
      </c>
      <c r="P4" s="310"/>
      <c r="Q4" s="310"/>
      <c r="R4" s="311"/>
    </row>
    <row r="5" spans="1:18" ht="12.75" customHeight="1">
      <c r="A5" s="337" t="s">
        <v>54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9"/>
    </row>
    <row r="6" spans="1:18" ht="12.75" customHeight="1" thickBot="1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2"/>
    </row>
    <row r="7" spans="1:18" ht="18" customHeight="1">
      <c r="A7" s="295" t="s">
        <v>172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</row>
    <row r="8" spans="1:18" ht="13.5" thickBot="1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</row>
    <row r="9" spans="1:18" s="45" customFormat="1" ht="18" customHeight="1">
      <c r="A9" s="332" t="s">
        <v>88</v>
      </c>
      <c r="B9" s="333"/>
      <c r="C9" s="333"/>
      <c r="D9" s="333"/>
      <c r="E9" s="333"/>
      <c r="F9" s="333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12.75" customHeight="1">
      <c r="A10" s="314" t="s">
        <v>85</v>
      </c>
      <c r="B10" s="315"/>
      <c r="C10" s="265" t="s">
        <v>84</v>
      </c>
      <c r="D10" s="265" t="s">
        <v>81</v>
      </c>
      <c r="E10" s="266" t="s">
        <v>17</v>
      </c>
      <c r="F10" s="266" t="s">
        <v>82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92"/>
    </row>
    <row r="11" spans="1:18" ht="12.75">
      <c r="A11" s="316"/>
      <c r="B11" s="317"/>
      <c r="C11" s="265"/>
      <c r="D11" s="265"/>
      <c r="E11" s="266"/>
      <c r="F11" s="266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3"/>
    </row>
    <row r="12" spans="1:18" ht="12.75">
      <c r="A12" s="296" t="s">
        <v>83</v>
      </c>
      <c r="B12" s="297"/>
      <c r="C12" s="50"/>
      <c r="D12" s="210"/>
      <c r="E12" s="209"/>
      <c r="F12" s="20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93"/>
    </row>
    <row r="13" spans="1:18" ht="12.75">
      <c r="A13" s="296" t="s">
        <v>77</v>
      </c>
      <c r="B13" s="302"/>
      <c r="C13" s="51"/>
      <c r="D13" s="52"/>
      <c r="E13" s="51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94"/>
    </row>
    <row r="14" spans="1:18" ht="12.75">
      <c r="A14" s="296" t="s">
        <v>78</v>
      </c>
      <c r="B14" s="302"/>
      <c r="C14" s="51"/>
      <c r="D14" s="52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94"/>
    </row>
    <row r="15" spans="1:18" ht="12.75">
      <c r="A15" s="296" t="s">
        <v>79</v>
      </c>
      <c r="B15" s="302"/>
      <c r="C15" s="51"/>
      <c r="D15" s="52"/>
      <c r="E15" s="51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94"/>
    </row>
    <row r="16" spans="1:18" ht="12.75">
      <c r="A16" s="296" t="s">
        <v>80</v>
      </c>
      <c r="B16" s="302"/>
      <c r="C16" s="51"/>
      <c r="D16" s="52"/>
      <c r="E16" s="51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94"/>
    </row>
    <row r="17" spans="1:18" ht="13.5" thickBot="1">
      <c r="A17" s="280" t="s">
        <v>29</v>
      </c>
      <c r="B17" s="281"/>
      <c r="C17" s="281"/>
      <c r="D17" s="281"/>
      <c r="E17" s="282"/>
      <c r="F17" s="62">
        <f>SUM(F12:F16)</f>
        <v>0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1:18" ht="18.75" customHeight="1">
      <c r="A18" s="293" t="s">
        <v>97</v>
      </c>
      <c r="B18" s="294"/>
      <c r="C18" s="294"/>
      <c r="D18" s="294"/>
      <c r="E18" s="294"/>
      <c r="F18" s="29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s="6" customFormat="1" ht="11.25" customHeight="1">
      <c r="A19" s="348" t="s">
        <v>15</v>
      </c>
      <c r="B19" s="265" t="s">
        <v>16</v>
      </c>
      <c r="C19" s="266" t="s">
        <v>17</v>
      </c>
      <c r="D19" s="266" t="s">
        <v>18</v>
      </c>
      <c r="E19" s="265" t="s">
        <v>19</v>
      </c>
      <c r="F19" s="266" t="s">
        <v>20</v>
      </c>
      <c r="G19" s="269" t="s">
        <v>21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1"/>
    </row>
    <row r="20" spans="1:29" s="7" customFormat="1" ht="16.5">
      <c r="A20" s="348"/>
      <c r="B20" s="265"/>
      <c r="C20" s="266"/>
      <c r="D20" s="266"/>
      <c r="E20" s="265"/>
      <c r="F20" s="266"/>
      <c r="G20" s="56" t="s">
        <v>22</v>
      </c>
      <c r="H20" s="56" t="s">
        <v>59</v>
      </c>
      <c r="I20" s="56" t="s">
        <v>23</v>
      </c>
      <c r="J20" s="56" t="s">
        <v>24</v>
      </c>
      <c r="K20" s="56" t="s">
        <v>25</v>
      </c>
      <c r="L20" s="56" t="s">
        <v>26</v>
      </c>
      <c r="M20" s="56" t="s">
        <v>27</v>
      </c>
      <c r="N20" s="56" t="s">
        <v>28</v>
      </c>
      <c r="O20" s="56" t="s">
        <v>55</v>
      </c>
      <c r="P20" s="56" t="s">
        <v>56</v>
      </c>
      <c r="Q20" s="56" t="s">
        <v>57</v>
      </c>
      <c r="R20" s="57" t="s">
        <v>58</v>
      </c>
      <c r="AC20" s="134"/>
    </row>
    <row r="21" spans="1:29" ht="89.25">
      <c r="A21" s="443" t="s">
        <v>199</v>
      </c>
      <c r="B21" s="139" t="s">
        <v>179</v>
      </c>
      <c r="C21" s="59">
        <v>1</v>
      </c>
      <c r="D21" s="52">
        <v>3144000</v>
      </c>
      <c r="E21" s="189">
        <v>10</v>
      </c>
      <c r="F21" s="192">
        <f>D21*E21+(D21*E21)*0.004</f>
        <v>31565760</v>
      </c>
      <c r="G21" s="56"/>
      <c r="H21" s="56"/>
      <c r="I21" s="60"/>
      <c r="J21" s="60"/>
      <c r="K21" s="60"/>
      <c r="L21" s="60"/>
      <c r="M21" s="60"/>
      <c r="N21" s="60"/>
      <c r="O21" s="60"/>
      <c r="P21" s="60"/>
      <c r="Q21" s="60"/>
      <c r="R21" s="61"/>
      <c r="AC21" s="188"/>
    </row>
    <row r="22" spans="1:18" ht="255">
      <c r="A22" s="205" t="s">
        <v>198</v>
      </c>
      <c r="B22" s="139" t="s">
        <v>197</v>
      </c>
      <c r="C22" s="59">
        <v>1</v>
      </c>
      <c r="D22" s="52">
        <v>2700000</v>
      </c>
      <c r="E22" s="187">
        <v>10</v>
      </c>
      <c r="F22" s="192">
        <f>D22*E22+(D22*E22)*0.004</f>
        <v>27108000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1:29" ht="127.5">
      <c r="A23" s="205" t="s">
        <v>196</v>
      </c>
      <c r="B23" s="139" t="s">
        <v>179</v>
      </c>
      <c r="C23" s="59">
        <v>1</v>
      </c>
      <c r="D23" s="52">
        <v>3144000</v>
      </c>
      <c r="E23" s="51">
        <v>1</v>
      </c>
      <c r="F23" s="192">
        <f>D23*E23+(D23*E23)*0.004</f>
        <v>3156576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AC23" s="442"/>
    </row>
    <row r="24" spans="1:18" ht="13.5" thickBot="1">
      <c r="A24" s="280" t="s">
        <v>29</v>
      </c>
      <c r="B24" s="281"/>
      <c r="C24" s="281"/>
      <c r="D24" s="281"/>
      <c r="E24" s="282"/>
      <c r="F24" s="62">
        <f>SUM(F21:F23)</f>
        <v>61830336</v>
      </c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300"/>
    </row>
    <row r="25" spans="1:18" s="3" customFormat="1" ht="18" customHeight="1" thickBot="1">
      <c r="A25" s="293" t="s">
        <v>30</v>
      </c>
      <c r="B25" s="294"/>
      <c r="C25" s="294"/>
      <c r="D25" s="294"/>
      <c r="E25" s="294"/>
      <c r="F25" s="294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s="8" customFormat="1" ht="16.5" customHeight="1">
      <c r="A26" s="285" t="s">
        <v>31</v>
      </c>
      <c r="B26" s="286"/>
      <c r="C26" s="275" t="s">
        <v>32</v>
      </c>
      <c r="D26" s="283" t="s">
        <v>17</v>
      </c>
      <c r="E26" s="291" t="s">
        <v>33</v>
      </c>
      <c r="F26" s="275" t="s">
        <v>20</v>
      </c>
      <c r="G26" s="269" t="s">
        <v>21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1"/>
    </row>
    <row r="27" spans="1:18" s="6" customFormat="1" ht="14.25" customHeight="1">
      <c r="A27" s="287"/>
      <c r="B27" s="288"/>
      <c r="C27" s="276"/>
      <c r="D27" s="284"/>
      <c r="E27" s="292"/>
      <c r="F27" s="276"/>
      <c r="G27" s="56" t="s">
        <v>22</v>
      </c>
      <c r="H27" s="56" t="s">
        <v>59</v>
      </c>
      <c r="I27" s="56" t="s">
        <v>23</v>
      </c>
      <c r="J27" s="56" t="s">
        <v>24</v>
      </c>
      <c r="K27" s="56" t="s">
        <v>25</v>
      </c>
      <c r="L27" s="56" t="s">
        <v>26</v>
      </c>
      <c r="M27" s="56" t="s">
        <v>27</v>
      </c>
      <c r="N27" s="56" t="s">
        <v>28</v>
      </c>
      <c r="O27" s="56" t="s">
        <v>55</v>
      </c>
      <c r="P27" s="56" t="s">
        <v>56</v>
      </c>
      <c r="Q27" s="56" t="s">
        <v>57</v>
      </c>
      <c r="R27" s="57" t="s">
        <v>58</v>
      </c>
    </row>
    <row r="28" spans="1:18" s="7" customFormat="1" ht="68.25" customHeight="1">
      <c r="A28" s="439" t="s">
        <v>195</v>
      </c>
      <c r="B28" s="438"/>
      <c r="C28" s="52" t="s">
        <v>194</v>
      </c>
      <c r="D28" s="52">
        <v>1</v>
      </c>
      <c r="E28" s="179">
        <v>19169000</v>
      </c>
      <c r="F28" s="52">
        <v>19169000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1:18" s="7" customFormat="1" ht="12.75" customHeight="1">
      <c r="A29" s="439"/>
      <c r="B29" s="438"/>
      <c r="C29" s="52"/>
      <c r="D29" s="52"/>
      <c r="E29" s="179"/>
      <c r="F29" s="52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s="7" customFormat="1" ht="12.75" customHeight="1">
      <c r="A30" s="289"/>
      <c r="B30" s="290"/>
      <c r="C30" s="441"/>
      <c r="D30" s="441"/>
      <c r="E30" s="65"/>
      <c r="F30" s="52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spans="1:18" s="7" customFormat="1" ht="12.75" customHeight="1">
      <c r="A31" s="211"/>
      <c r="B31" s="212"/>
      <c r="C31" s="441"/>
      <c r="D31" s="441"/>
      <c r="E31" s="210"/>
      <c r="F31" s="52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</row>
    <row r="32" spans="1:18" ht="12.75" customHeight="1" thickBot="1">
      <c r="A32" s="280" t="s">
        <v>29</v>
      </c>
      <c r="B32" s="281"/>
      <c r="C32" s="281"/>
      <c r="D32" s="281"/>
      <c r="E32" s="282"/>
      <c r="F32" s="62">
        <f>SUM(F28:F31)</f>
        <v>19169000</v>
      </c>
      <c r="G32" s="66"/>
      <c r="H32" s="67"/>
      <c r="I32" s="67"/>
      <c r="J32" s="67"/>
      <c r="K32" s="67"/>
      <c r="L32" s="67"/>
      <c r="M32" s="68"/>
      <c r="N32" s="69"/>
      <c r="O32" s="69"/>
      <c r="P32" s="69"/>
      <c r="Q32" s="69"/>
      <c r="R32" s="70"/>
    </row>
    <row r="33" spans="1:18" s="3" customFormat="1" ht="18.75" customHeight="1" thickBot="1">
      <c r="A33" s="321" t="s">
        <v>34</v>
      </c>
      <c r="B33" s="322"/>
      <c r="C33" s="322"/>
      <c r="D33" s="322"/>
      <c r="E33" s="322"/>
      <c r="F33" s="322"/>
      <c r="G33" s="298"/>
      <c r="H33" s="299"/>
      <c r="I33" s="299"/>
      <c r="J33" s="299"/>
      <c r="K33" s="299"/>
      <c r="L33" s="299"/>
      <c r="M33" s="299"/>
      <c r="N33" s="63"/>
      <c r="O33" s="63"/>
      <c r="P33" s="63"/>
      <c r="Q33" s="63"/>
      <c r="R33" s="64"/>
    </row>
    <row r="34" spans="1:18" s="3" customFormat="1" ht="12.75">
      <c r="A34" s="71"/>
      <c r="B34" s="72"/>
      <c r="C34" s="73"/>
      <c r="D34" s="74"/>
      <c r="E34" s="75"/>
      <c r="F34" s="74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</row>
    <row r="35" spans="1:18" s="6" customFormat="1" ht="15.75" customHeight="1">
      <c r="A35" s="285" t="s">
        <v>31</v>
      </c>
      <c r="B35" s="286"/>
      <c r="C35" s="275" t="s">
        <v>32</v>
      </c>
      <c r="D35" s="283" t="s">
        <v>17</v>
      </c>
      <c r="E35" s="291" t="s">
        <v>33</v>
      </c>
      <c r="F35" s="275" t="s">
        <v>20</v>
      </c>
      <c r="G35" s="269" t="s">
        <v>21</v>
      </c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1"/>
    </row>
    <row r="36" spans="1:18" s="7" customFormat="1" ht="13.5" customHeight="1">
      <c r="A36" s="287"/>
      <c r="B36" s="288"/>
      <c r="C36" s="276"/>
      <c r="D36" s="284"/>
      <c r="E36" s="292"/>
      <c r="F36" s="276"/>
      <c r="G36" s="56" t="s">
        <v>22</v>
      </c>
      <c r="H36" s="56" t="s">
        <v>59</v>
      </c>
      <c r="I36" s="56" t="s">
        <v>23</v>
      </c>
      <c r="J36" s="56" t="s">
        <v>24</v>
      </c>
      <c r="K36" s="56" t="s">
        <v>25</v>
      </c>
      <c r="L36" s="56" t="s">
        <v>26</v>
      </c>
      <c r="M36" s="56" t="s">
        <v>27</v>
      </c>
      <c r="N36" s="56" t="s">
        <v>28</v>
      </c>
      <c r="O36" s="56" t="s">
        <v>55</v>
      </c>
      <c r="P36" s="56" t="s">
        <v>56</v>
      </c>
      <c r="Q36" s="56" t="s">
        <v>57</v>
      </c>
      <c r="R36" s="57" t="s">
        <v>58</v>
      </c>
    </row>
    <row r="37" spans="1:18" ht="12.75">
      <c r="A37" s="302"/>
      <c r="B37" s="297"/>
      <c r="C37" s="59"/>
      <c r="D37" s="52"/>
      <c r="E37" s="51"/>
      <c r="F37" s="5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2.75">
      <c r="A38" s="302"/>
      <c r="B38" s="297"/>
      <c r="C38" s="59"/>
      <c r="D38" s="52"/>
      <c r="E38" s="51"/>
      <c r="F38" s="52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2.75">
      <c r="A39" s="302"/>
      <c r="B39" s="297"/>
      <c r="C39" s="59"/>
      <c r="D39" s="52"/>
      <c r="E39" s="51"/>
      <c r="F39" s="52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</row>
    <row r="40" spans="1:18" ht="12.75">
      <c r="A40" s="302"/>
      <c r="B40" s="297"/>
      <c r="C40" s="59"/>
      <c r="D40" s="52"/>
      <c r="E40" s="51"/>
      <c r="F40" s="52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</row>
    <row r="41" spans="1:18" ht="13.5" thickBot="1">
      <c r="A41" s="280" t="s">
        <v>29</v>
      </c>
      <c r="B41" s="281"/>
      <c r="C41" s="281"/>
      <c r="D41" s="281"/>
      <c r="E41" s="282"/>
      <c r="F41" s="78">
        <f>SUM(F37:F40)</f>
        <v>0</v>
      </c>
      <c r="G41" s="303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5"/>
    </row>
    <row r="42" spans="1:18" ht="21" customHeight="1" thickBot="1">
      <c r="A42" s="79" t="s">
        <v>37</v>
      </c>
      <c r="B42" s="80"/>
      <c r="C42" s="81"/>
      <c r="D42" s="82"/>
      <c r="E42" s="83"/>
      <c r="F42" s="8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/>
    </row>
    <row r="43" spans="1:18" s="6" customFormat="1" ht="16.5" customHeight="1">
      <c r="A43" s="318" t="s">
        <v>15</v>
      </c>
      <c r="B43" s="319"/>
      <c r="C43" s="265" t="s">
        <v>35</v>
      </c>
      <c r="D43" s="301" t="s">
        <v>17</v>
      </c>
      <c r="E43" s="291" t="s">
        <v>33</v>
      </c>
      <c r="F43" s="275" t="s">
        <v>20</v>
      </c>
      <c r="G43" s="272" t="s">
        <v>21</v>
      </c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4"/>
    </row>
    <row r="44" spans="1:18" s="7" customFormat="1" ht="13.5" customHeight="1">
      <c r="A44" s="316"/>
      <c r="B44" s="320"/>
      <c r="C44" s="265"/>
      <c r="D44" s="292"/>
      <c r="E44" s="292"/>
      <c r="F44" s="276"/>
      <c r="G44" s="56" t="s">
        <v>22</v>
      </c>
      <c r="H44" s="56" t="s">
        <v>59</v>
      </c>
      <c r="I44" s="56" t="s">
        <v>23</v>
      </c>
      <c r="J44" s="56" t="s">
        <v>24</v>
      </c>
      <c r="K44" s="56" t="s">
        <v>25</v>
      </c>
      <c r="L44" s="56" t="s">
        <v>26</v>
      </c>
      <c r="M44" s="56" t="s">
        <v>27</v>
      </c>
      <c r="N44" s="56" t="s">
        <v>28</v>
      </c>
      <c r="O44" s="56" t="s">
        <v>55</v>
      </c>
      <c r="P44" s="56" t="s">
        <v>56</v>
      </c>
      <c r="Q44" s="56" t="s">
        <v>57</v>
      </c>
      <c r="R44" s="57" t="s">
        <v>58</v>
      </c>
    </row>
    <row r="45" spans="1:18" ht="12.75">
      <c r="A45" s="316"/>
      <c r="B45" s="320"/>
      <c r="C45" s="59"/>
      <c r="D45" s="52"/>
      <c r="E45" s="51"/>
      <c r="F45" s="52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</row>
    <row r="46" spans="1:18" ht="12.75">
      <c r="A46" s="267"/>
      <c r="B46" s="268"/>
      <c r="C46" s="59"/>
      <c r="D46" s="52"/>
      <c r="E46" s="51"/>
      <c r="F46" s="52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1:18" ht="12.75">
      <c r="A47" s="267"/>
      <c r="B47" s="268"/>
      <c r="C47" s="59"/>
      <c r="D47" s="52"/>
      <c r="E47" s="51"/>
      <c r="F47" s="52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1"/>
    </row>
    <row r="48" spans="1:18" ht="12.75">
      <c r="A48" s="84"/>
      <c r="B48" s="85"/>
      <c r="C48" s="59"/>
      <c r="D48" s="52"/>
      <c r="E48" s="51"/>
      <c r="F48" s="52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1:18" ht="13.5" thickBot="1">
      <c r="A49" s="280" t="s">
        <v>29</v>
      </c>
      <c r="B49" s="281"/>
      <c r="C49" s="281"/>
      <c r="D49" s="281"/>
      <c r="E49" s="282"/>
      <c r="F49" s="78">
        <f>SUM(F45:F48)</f>
        <v>0</v>
      </c>
      <c r="G49" s="298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300"/>
    </row>
    <row r="50" spans="1:18" ht="21.75" customHeight="1" thickBot="1">
      <c r="A50" s="79" t="s">
        <v>38</v>
      </c>
      <c r="B50" s="80"/>
      <c r="C50" s="81"/>
      <c r="D50" s="82"/>
      <c r="E50" s="83"/>
      <c r="F50" s="8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</row>
    <row r="51" spans="1:18" s="6" customFormat="1" ht="12.75" customHeight="1">
      <c r="A51" s="348" t="s">
        <v>15</v>
      </c>
      <c r="B51" s="265" t="s">
        <v>39</v>
      </c>
      <c r="C51" s="277" t="s">
        <v>40</v>
      </c>
      <c r="D51" s="279" t="s">
        <v>41</v>
      </c>
      <c r="E51" s="265" t="s">
        <v>42</v>
      </c>
      <c r="F51" s="275" t="s">
        <v>20</v>
      </c>
      <c r="G51" s="272" t="s">
        <v>21</v>
      </c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4"/>
    </row>
    <row r="52" spans="1:18" s="7" customFormat="1" ht="13.5" customHeight="1">
      <c r="A52" s="348"/>
      <c r="B52" s="265"/>
      <c r="C52" s="278"/>
      <c r="D52" s="279"/>
      <c r="E52" s="265"/>
      <c r="F52" s="276"/>
      <c r="G52" s="56" t="s">
        <v>22</v>
      </c>
      <c r="H52" s="56" t="s">
        <v>59</v>
      </c>
      <c r="I52" s="56" t="s">
        <v>23</v>
      </c>
      <c r="J52" s="56" t="s">
        <v>24</v>
      </c>
      <c r="K52" s="56" t="s">
        <v>25</v>
      </c>
      <c r="L52" s="56" t="s">
        <v>26</v>
      </c>
      <c r="M52" s="56" t="s">
        <v>27</v>
      </c>
      <c r="N52" s="56" t="s">
        <v>28</v>
      </c>
      <c r="O52" s="56" t="s">
        <v>55</v>
      </c>
      <c r="P52" s="56" t="s">
        <v>56</v>
      </c>
      <c r="Q52" s="56" t="s">
        <v>57</v>
      </c>
      <c r="R52" s="57" t="s">
        <v>58</v>
      </c>
    </row>
    <row r="53" spans="1:18" ht="12.75">
      <c r="A53" s="205"/>
      <c r="B53" s="51"/>
      <c r="C53" s="52"/>
      <c r="D53" s="52"/>
      <c r="E53" s="440"/>
      <c r="F53" s="52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</row>
    <row r="54" spans="1:18" ht="12.75">
      <c r="A54" s="58"/>
      <c r="B54" s="51"/>
      <c r="C54" s="59"/>
      <c r="D54" s="52"/>
      <c r="E54" s="51"/>
      <c r="F54" s="52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</row>
    <row r="55" spans="1:18" ht="12.75">
      <c r="A55" s="58"/>
      <c r="B55" s="51"/>
      <c r="C55" s="59"/>
      <c r="D55" s="52"/>
      <c r="E55" s="51"/>
      <c r="F55" s="52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1:18" ht="12.75">
      <c r="A56" s="58"/>
      <c r="B56" s="51"/>
      <c r="C56" s="59"/>
      <c r="D56" s="52"/>
      <c r="E56" s="51"/>
      <c r="F56" s="52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  <row r="57" spans="1:18" ht="13.5" thickBot="1">
      <c r="A57" s="280" t="s">
        <v>29</v>
      </c>
      <c r="B57" s="281"/>
      <c r="C57" s="281"/>
      <c r="D57" s="281"/>
      <c r="E57" s="282"/>
      <c r="F57" s="86">
        <f>SUM(F53:F56)</f>
        <v>0</v>
      </c>
      <c r="G57" s="298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300"/>
    </row>
    <row r="58" spans="1:18" ht="22.5" customHeight="1" thickBot="1">
      <c r="A58" s="79" t="s">
        <v>43</v>
      </c>
      <c r="B58" s="80"/>
      <c r="C58" s="81"/>
      <c r="D58" s="82"/>
      <c r="E58" s="83"/>
      <c r="F58" s="8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</row>
    <row r="59" spans="1:18" s="6" customFormat="1" ht="12.75" customHeight="1">
      <c r="A59" s="318" t="s">
        <v>15</v>
      </c>
      <c r="B59" s="323"/>
      <c r="C59" s="323"/>
      <c r="D59" s="319"/>
      <c r="E59" s="265" t="s">
        <v>39</v>
      </c>
      <c r="F59" s="266" t="s">
        <v>36</v>
      </c>
      <c r="G59" s="272" t="s">
        <v>21</v>
      </c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4"/>
    </row>
    <row r="60" spans="1:18" s="7" customFormat="1" ht="13.5" customHeight="1">
      <c r="A60" s="316"/>
      <c r="B60" s="317"/>
      <c r="C60" s="317"/>
      <c r="D60" s="320"/>
      <c r="E60" s="265"/>
      <c r="F60" s="266"/>
      <c r="G60" s="56" t="s">
        <v>22</v>
      </c>
      <c r="H60" s="56" t="s">
        <v>59</v>
      </c>
      <c r="I60" s="56" t="s">
        <v>23</v>
      </c>
      <c r="J60" s="56" t="s">
        <v>24</v>
      </c>
      <c r="K60" s="56" t="s">
        <v>25</v>
      </c>
      <c r="L60" s="56" t="s">
        <v>26</v>
      </c>
      <c r="M60" s="56" t="s">
        <v>27</v>
      </c>
      <c r="N60" s="56" t="s">
        <v>28</v>
      </c>
      <c r="O60" s="56" t="s">
        <v>55</v>
      </c>
      <c r="P60" s="56" t="s">
        <v>56</v>
      </c>
      <c r="Q60" s="56" t="s">
        <v>57</v>
      </c>
      <c r="R60" s="57" t="s">
        <v>58</v>
      </c>
    </row>
    <row r="61" spans="1:18" ht="12.75">
      <c r="A61" s="296"/>
      <c r="B61" s="302"/>
      <c r="C61" s="302"/>
      <c r="D61" s="297"/>
      <c r="E61" s="51"/>
      <c r="F61" s="5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</row>
    <row r="62" spans="1:18" ht="12.75">
      <c r="A62" s="296"/>
      <c r="B62" s="302"/>
      <c r="C62" s="302"/>
      <c r="D62" s="297"/>
      <c r="E62" s="51"/>
      <c r="F62" s="52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1"/>
    </row>
    <row r="63" spans="1:18" ht="12.75">
      <c r="A63" s="296"/>
      <c r="B63" s="302"/>
      <c r="C63" s="302"/>
      <c r="D63" s="297"/>
      <c r="E63" s="51"/>
      <c r="F63" s="52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</row>
    <row r="64" spans="1:18" ht="12.75">
      <c r="A64" s="296"/>
      <c r="B64" s="302"/>
      <c r="C64" s="302"/>
      <c r="D64" s="297"/>
      <c r="E64" s="51"/>
      <c r="F64" s="52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1:18" ht="13.5" thickBot="1">
      <c r="A65" s="280" t="s">
        <v>29</v>
      </c>
      <c r="B65" s="281"/>
      <c r="C65" s="281"/>
      <c r="D65" s="281"/>
      <c r="E65" s="282"/>
      <c r="F65" s="86">
        <f>SUM(F61:F64)</f>
        <v>0</v>
      </c>
      <c r="G65" s="298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300"/>
    </row>
    <row r="66" spans="1:18" s="3" customFormat="1" ht="19.5" customHeight="1" thickBot="1">
      <c r="A66" s="79" t="s">
        <v>44</v>
      </c>
      <c r="B66" s="80"/>
      <c r="C66" s="81"/>
      <c r="D66" s="82"/>
      <c r="E66" s="83"/>
      <c r="F66" s="8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spans="1:18" s="6" customFormat="1" ht="12.75" customHeight="1">
      <c r="A67" s="318" t="s">
        <v>15</v>
      </c>
      <c r="B67" s="319"/>
      <c r="C67" s="265" t="s">
        <v>35</v>
      </c>
      <c r="D67" s="301" t="s">
        <v>17</v>
      </c>
      <c r="E67" s="291" t="s">
        <v>33</v>
      </c>
      <c r="F67" s="275" t="s">
        <v>20</v>
      </c>
      <c r="G67" s="272" t="s">
        <v>21</v>
      </c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4"/>
    </row>
    <row r="68" spans="1:18" s="7" customFormat="1" ht="13.5" customHeight="1">
      <c r="A68" s="316"/>
      <c r="B68" s="320"/>
      <c r="C68" s="265"/>
      <c r="D68" s="292"/>
      <c r="E68" s="292"/>
      <c r="F68" s="276"/>
      <c r="G68" s="56" t="s">
        <v>22</v>
      </c>
      <c r="H68" s="56" t="s">
        <v>59</v>
      </c>
      <c r="I68" s="56" t="s">
        <v>23</v>
      </c>
      <c r="J68" s="56" t="s">
        <v>24</v>
      </c>
      <c r="K68" s="56" t="s">
        <v>25</v>
      </c>
      <c r="L68" s="56" t="s">
        <v>26</v>
      </c>
      <c r="M68" s="56" t="s">
        <v>27</v>
      </c>
      <c r="N68" s="56" t="s">
        <v>28</v>
      </c>
      <c r="O68" s="56" t="s">
        <v>55</v>
      </c>
      <c r="P68" s="56" t="s">
        <v>56</v>
      </c>
      <c r="Q68" s="56" t="s">
        <v>57</v>
      </c>
      <c r="R68" s="57" t="s">
        <v>58</v>
      </c>
    </row>
    <row r="69" spans="1:18" ht="12.75" customHeight="1">
      <c r="A69" s="439" t="s">
        <v>193</v>
      </c>
      <c r="B69" s="438"/>
      <c r="C69" s="52"/>
      <c r="D69" s="52"/>
      <c r="E69" s="179"/>
      <c r="F69" s="52">
        <v>16884664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spans="1:18" ht="12.75" customHeight="1">
      <c r="A70" s="324"/>
      <c r="B70" s="325"/>
      <c r="C70" s="52"/>
      <c r="D70" s="52"/>
      <c r="E70" s="437"/>
      <c r="F70" s="52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</row>
    <row r="71" spans="1:18" ht="12.75">
      <c r="A71" s="324"/>
      <c r="B71" s="347"/>
      <c r="C71" s="52"/>
      <c r="D71" s="52"/>
      <c r="E71" s="437"/>
      <c r="F71" s="52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spans="1:18" ht="12.75">
      <c r="A72" s="349"/>
      <c r="B72" s="297"/>
      <c r="C72" s="59"/>
      <c r="D72" s="52"/>
      <c r="E72" s="51"/>
      <c r="F72" s="52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</row>
    <row r="73" spans="1:18" ht="13.5" thickBot="1">
      <c r="A73" s="280" t="s">
        <v>29</v>
      </c>
      <c r="B73" s="281"/>
      <c r="C73" s="281"/>
      <c r="D73" s="281"/>
      <c r="E73" s="282"/>
      <c r="F73" s="78">
        <f>F69+F70+F71</f>
        <v>16884664</v>
      </c>
      <c r="G73" s="298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300"/>
    </row>
    <row r="74" spans="1:18" ht="18" customHeight="1" thickBot="1">
      <c r="A74" s="79" t="s">
        <v>89</v>
      </c>
      <c r="B74" s="80"/>
      <c r="C74" s="81"/>
      <c r="D74" s="82"/>
      <c r="E74" s="83"/>
      <c r="F74" s="8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18" ht="12.75">
      <c r="A75" s="318" t="s">
        <v>15</v>
      </c>
      <c r="B75" s="319"/>
      <c r="C75" s="265" t="s">
        <v>35</v>
      </c>
      <c r="D75" s="301" t="s">
        <v>17</v>
      </c>
      <c r="E75" s="291" t="s">
        <v>33</v>
      </c>
      <c r="F75" s="275" t="s">
        <v>20</v>
      </c>
      <c r="G75" s="272" t="s">
        <v>21</v>
      </c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4"/>
    </row>
    <row r="76" spans="1:18" ht="16.5">
      <c r="A76" s="316"/>
      <c r="B76" s="320"/>
      <c r="C76" s="265"/>
      <c r="D76" s="292"/>
      <c r="E76" s="292"/>
      <c r="F76" s="276"/>
      <c r="G76" s="56" t="s">
        <v>22</v>
      </c>
      <c r="H76" s="56" t="s">
        <v>59</v>
      </c>
      <c r="I76" s="56" t="s">
        <v>23</v>
      </c>
      <c r="J76" s="56" t="s">
        <v>24</v>
      </c>
      <c r="K76" s="56" t="s">
        <v>25</v>
      </c>
      <c r="L76" s="56" t="s">
        <v>26</v>
      </c>
      <c r="M76" s="56" t="s">
        <v>27</v>
      </c>
      <c r="N76" s="56" t="s">
        <v>28</v>
      </c>
      <c r="O76" s="56" t="s">
        <v>55</v>
      </c>
      <c r="P76" s="56" t="s">
        <v>56</v>
      </c>
      <c r="Q76" s="56" t="s">
        <v>57</v>
      </c>
      <c r="R76" s="56" t="s">
        <v>58</v>
      </c>
    </row>
    <row r="77" spans="1:18" ht="12.75">
      <c r="A77" s="324" t="s">
        <v>98</v>
      </c>
      <c r="B77" s="325"/>
      <c r="C77" s="59"/>
      <c r="D77" s="52"/>
      <c r="E77" s="51"/>
      <c r="F77" s="436">
        <f>52097716.547686-4688811</f>
        <v>47408905.547686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2.75">
      <c r="A78" s="358" t="s">
        <v>91</v>
      </c>
      <c r="B78" s="325"/>
      <c r="C78" s="59"/>
      <c r="D78" s="52"/>
      <c r="E78" s="51"/>
      <c r="F78" s="435">
        <v>500000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2.75">
      <c r="A79" s="207" t="s">
        <v>181</v>
      </c>
      <c r="B79" s="208"/>
      <c r="C79" s="59"/>
      <c r="D79" s="52"/>
      <c r="E79" s="51"/>
      <c r="F79" s="435">
        <v>1000000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2.75">
      <c r="A80" s="324" t="s">
        <v>99</v>
      </c>
      <c r="B80" s="347"/>
      <c r="C80" s="59"/>
      <c r="D80" s="52"/>
      <c r="E80" s="51"/>
      <c r="F80" s="434">
        <v>500000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3:18" ht="12.75">
      <c r="C81" s="1"/>
      <c r="D81" s="1"/>
      <c r="E81" s="1"/>
      <c r="F81" s="43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2.75">
      <c r="A82" s="350" t="s">
        <v>29</v>
      </c>
      <c r="B82" s="351"/>
      <c r="C82" s="351"/>
      <c r="D82" s="351"/>
      <c r="E82" s="352"/>
      <c r="F82" s="78">
        <f>SUM(F77:F81)</f>
        <v>49408905.547686</v>
      </c>
      <c r="G82" s="353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5"/>
    </row>
    <row r="83" spans="1:18" ht="12.75">
      <c r="A83" s="356" t="s">
        <v>90</v>
      </c>
      <c r="B83" s="356"/>
      <c r="C83" s="356"/>
      <c r="D83" s="356"/>
      <c r="E83" s="356"/>
      <c r="F83" s="52">
        <f>F24+F32+F41+F49+F57+F65+F73</f>
        <v>97884000</v>
      </c>
      <c r="G83" s="303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57"/>
    </row>
    <row r="84" spans="1:18" ht="12.75">
      <c r="A84" s="87"/>
      <c r="B84" s="87"/>
      <c r="C84" s="88"/>
      <c r="D84" s="89"/>
      <c r="E84" s="90"/>
      <c r="F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6" ht="12.75">
      <c r="G86" s="144"/>
    </row>
    <row r="87" ht="12.75">
      <c r="G87" s="144"/>
    </row>
    <row r="89" ht="12.75">
      <c r="G89" s="144"/>
    </row>
  </sheetData>
  <sheetProtection/>
  <mergeCells count="113">
    <mergeCell ref="F75:F76"/>
    <mergeCell ref="G75:R75"/>
    <mergeCell ref="A83:E83"/>
    <mergeCell ref="G83:R83"/>
    <mergeCell ref="A77:B77"/>
    <mergeCell ref="A78:B78"/>
    <mergeCell ref="A80:B80"/>
    <mergeCell ref="E75:E76"/>
    <mergeCell ref="A72:B72"/>
    <mergeCell ref="A82:E82"/>
    <mergeCell ref="G82:R82"/>
    <mergeCell ref="E35:E36"/>
    <mergeCell ref="C35:C36"/>
    <mergeCell ref="C19:C20"/>
    <mergeCell ref="A19:A20"/>
    <mergeCell ref="A75:B76"/>
    <mergeCell ref="C75:C76"/>
    <mergeCell ref="D75:D76"/>
    <mergeCell ref="A65:E65"/>
    <mergeCell ref="E67:E68"/>
    <mergeCell ref="G57:R57"/>
    <mergeCell ref="A37:B37"/>
    <mergeCell ref="A45:B45"/>
    <mergeCell ref="G49:R49"/>
    <mergeCell ref="G43:R43"/>
    <mergeCell ref="A63:D63"/>
    <mergeCell ref="A51:A52"/>
    <mergeCell ref="A61:D61"/>
    <mergeCell ref="A62:D62"/>
    <mergeCell ref="A39:B39"/>
    <mergeCell ref="A73:E73"/>
    <mergeCell ref="A70:B70"/>
    <mergeCell ref="G67:R67"/>
    <mergeCell ref="A71:B71"/>
    <mergeCell ref="A67:B68"/>
    <mergeCell ref="G73:R73"/>
    <mergeCell ref="C67:C68"/>
    <mergeCell ref="D67:D68"/>
    <mergeCell ref="K1:R1"/>
    <mergeCell ref="K2:R2"/>
    <mergeCell ref="K3:N3"/>
    <mergeCell ref="O3:R3"/>
    <mergeCell ref="A5:R6"/>
    <mergeCell ref="B1:J2"/>
    <mergeCell ref="A59:D60"/>
    <mergeCell ref="A69:B69"/>
    <mergeCell ref="B3:J4"/>
    <mergeCell ref="G51:R51"/>
    <mergeCell ref="A57:E57"/>
    <mergeCell ref="A64:D64"/>
    <mergeCell ref="F10:F11"/>
    <mergeCell ref="F67:F68"/>
    <mergeCell ref="A9:F9"/>
    <mergeCell ref="G65:R65"/>
    <mergeCell ref="A47:B47"/>
    <mergeCell ref="A43:B44"/>
    <mergeCell ref="A13:B13"/>
    <mergeCell ref="A14:B14"/>
    <mergeCell ref="A15:B15"/>
    <mergeCell ref="A16:B16"/>
    <mergeCell ref="A41:E41"/>
    <mergeCell ref="A33:F33"/>
    <mergeCell ref="B19:B20"/>
    <mergeCell ref="C26:C27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7:R8"/>
    <mergeCell ref="A12:B12"/>
    <mergeCell ref="G24:R24"/>
    <mergeCell ref="C43:C44"/>
    <mergeCell ref="D43:D44"/>
    <mergeCell ref="A38:B38"/>
    <mergeCell ref="A40:B40"/>
    <mergeCell ref="G33:M33"/>
    <mergeCell ref="G41:R41"/>
    <mergeCell ref="E43:E44"/>
    <mergeCell ref="A28:B28"/>
    <mergeCell ref="A29:B29"/>
    <mergeCell ref="E26:E27"/>
    <mergeCell ref="A24:E24"/>
    <mergeCell ref="A25:F25"/>
    <mergeCell ref="D19:D20"/>
    <mergeCell ref="E19:E20"/>
    <mergeCell ref="F19:F20"/>
    <mergeCell ref="A26:B27"/>
    <mergeCell ref="F51:F52"/>
    <mergeCell ref="E51:E52"/>
    <mergeCell ref="A49:E49"/>
    <mergeCell ref="G35:R35"/>
    <mergeCell ref="F26:F27"/>
    <mergeCell ref="D26:D27"/>
    <mergeCell ref="A35:B36"/>
    <mergeCell ref="A32:E32"/>
    <mergeCell ref="A30:B30"/>
    <mergeCell ref="D35:D36"/>
    <mergeCell ref="E59:E60"/>
    <mergeCell ref="F59:F60"/>
    <mergeCell ref="A46:B46"/>
    <mergeCell ref="B51:B52"/>
    <mergeCell ref="G26:R26"/>
    <mergeCell ref="G59:R59"/>
    <mergeCell ref="F43:F44"/>
    <mergeCell ref="F35:F36"/>
    <mergeCell ref="C51:C52"/>
    <mergeCell ref="D51:D52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B4">
      <selection activeCell="G9" sqref="G9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7" customWidth="1"/>
    <col min="7" max="7" width="17.00390625" style="18" customWidth="1"/>
    <col min="8" max="16384" width="11.421875" style="13" customWidth="1"/>
  </cols>
  <sheetData>
    <row r="1" spans="1:7" ht="26.25" customHeight="1">
      <c r="A1" s="368"/>
      <c r="B1" s="374" t="s">
        <v>49</v>
      </c>
      <c r="C1" s="374"/>
      <c r="D1" s="374"/>
      <c r="E1" s="374"/>
      <c r="F1" s="371" t="s">
        <v>51</v>
      </c>
      <c r="G1" s="371"/>
    </row>
    <row r="2" spans="1:7" ht="26.25" customHeight="1">
      <c r="A2" s="369"/>
      <c r="B2" s="374"/>
      <c r="C2" s="374"/>
      <c r="D2" s="374"/>
      <c r="E2" s="374"/>
      <c r="F2" s="372" t="s">
        <v>52</v>
      </c>
      <c r="G2" s="372"/>
    </row>
    <row r="3" spans="1:13" s="1" customFormat="1" ht="26.25" customHeight="1">
      <c r="A3" s="369"/>
      <c r="B3" s="373" t="s">
        <v>50</v>
      </c>
      <c r="C3" s="373"/>
      <c r="D3" s="373"/>
      <c r="E3" s="373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370"/>
      <c r="B4" s="373"/>
      <c r="C4" s="373"/>
      <c r="D4" s="373"/>
      <c r="E4" s="373"/>
      <c r="F4" s="5" t="e">
        <f>+#REF!</f>
        <v>#REF!</v>
      </c>
      <c r="G4" s="31" t="e">
        <f>+#REF!</f>
        <v>#REF!</v>
      </c>
      <c r="H4" s="4"/>
      <c r="I4" s="4"/>
      <c r="J4" s="4"/>
      <c r="K4" s="4"/>
      <c r="L4" s="4"/>
      <c r="M4" s="4"/>
    </row>
    <row r="5" spans="1:13" s="1" customFormat="1" ht="21" customHeight="1">
      <c r="A5" s="375" t="s">
        <v>54</v>
      </c>
      <c r="B5" s="375"/>
      <c r="C5" s="375"/>
      <c r="D5" s="375"/>
      <c r="E5" s="375"/>
      <c r="F5" s="375"/>
      <c r="G5" s="375"/>
      <c r="H5" s="4"/>
      <c r="I5" s="4"/>
      <c r="J5" s="4"/>
      <c r="K5" s="4"/>
      <c r="L5" s="4"/>
      <c r="M5" s="4"/>
    </row>
    <row r="6" spans="1:7" ht="28.5" customHeight="1">
      <c r="A6" s="376" t="s">
        <v>173</v>
      </c>
      <c r="B6" s="377"/>
      <c r="C6" s="377"/>
      <c r="D6" s="377"/>
      <c r="E6" s="377"/>
      <c r="F6" s="377"/>
      <c r="G6" s="378"/>
    </row>
    <row r="7" spans="1:7" ht="55.5" customHeight="1">
      <c r="A7" s="19" t="s">
        <v>71</v>
      </c>
      <c r="B7" s="361" t="s">
        <v>70</v>
      </c>
      <c r="C7" s="362"/>
      <c r="D7" s="20" t="s">
        <v>35</v>
      </c>
      <c r="E7" s="21" t="s">
        <v>48</v>
      </c>
      <c r="F7" s="22" t="s">
        <v>174</v>
      </c>
      <c r="G7" s="21" t="s">
        <v>72</v>
      </c>
    </row>
    <row r="8" spans="1:7" ht="27.75" customHeight="1">
      <c r="A8" s="180"/>
      <c r="B8" s="363" t="s">
        <v>190</v>
      </c>
      <c r="C8" s="364"/>
      <c r="D8" s="181"/>
      <c r="E8" s="142"/>
      <c r="F8" s="182"/>
      <c r="G8" s="143">
        <v>500000</v>
      </c>
    </row>
    <row r="9" spans="1:7" ht="27.75" customHeight="1">
      <c r="A9" s="183"/>
      <c r="B9" s="363"/>
      <c r="C9" s="364"/>
      <c r="D9" s="181"/>
      <c r="E9" s="142"/>
      <c r="F9" s="182"/>
      <c r="G9" s="143"/>
    </row>
    <row r="10" spans="1:7" ht="45" customHeight="1">
      <c r="A10" s="42"/>
      <c r="B10" s="363"/>
      <c r="C10" s="364"/>
      <c r="D10" s="181"/>
      <c r="E10" s="185"/>
      <c r="F10" s="186"/>
      <c r="G10" s="184"/>
    </row>
    <row r="11" spans="1:7" ht="27.75" customHeight="1">
      <c r="A11" s="32"/>
      <c r="B11" s="363"/>
      <c r="C11" s="364"/>
      <c r="D11" s="42"/>
      <c r="E11" s="42"/>
      <c r="F11" s="43"/>
      <c r="G11" s="44"/>
    </row>
    <row r="12" spans="1:7" ht="27.75" customHeight="1">
      <c r="A12" s="42"/>
      <c r="B12" s="359"/>
      <c r="C12" s="360"/>
      <c r="D12" s="42"/>
      <c r="E12" s="42"/>
      <c r="F12" s="43"/>
      <c r="G12" s="44"/>
    </row>
    <row r="13" spans="1:7" ht="27.75" customHeight="1">
      <c r="A13" s="42"/>
      <c r="B13" s="359"/>
      <c r="C13" s="360"/>
      <c r="D13" s="42"/>
      <c r="E13" s="42"/>
      <c r="F13" s="43"/>
      <c r="G13" s="44"/>
    </row>
    <row r="14" spans="1:7" ht="27.75" customHeight="1">
      <c r="A14" s="32"/>
      <c r="B14" s="359"/>
      <c r="C14" s="360"/>
      <c r="D14" s="42"/>
      <c r="E14" s="42"/>
      <c r="F14" s="43"/>
      <c r="G14" s="44"/>
    </row>
    <row r="15" spans="1:7" s="16" customFormat="1" ht="22.5" customHeight="1">
      <c r="A15" s="365" t="s">
        <v>100</v>
      </c>
      <c r="B15" s="366"/>
      <c r="C15" s="366"/>
      <c r="D15" s="366"/>
      <c r="E15" s="366"/>
      <c r="F15" s="367"/>
      <c r="G15" s="23">
        <f>SUM(G8:G14)</f>
        <v>500000</v>
      </c>
    </row>
    <row r="16" spans="1:7" ht="12">
      <c r="A16" s="9"/>
      <c r="B16" s="24"/>
      <c r="C16" s="24"/>
      <c r="D16" s="25"/>
      <c r="E16" s="26"/>
      <c r="F16" s="26"/>
      <c r="G16" s="27"/>
    </row>
    <row r="17" spans="6:7" ht="12">
      <c r="F17" s="28"/>
      <c r="G17" s="191"/>
    </row>
    <row r="18" ht="12">
      <c r="G18" s="18">
        <f>G15-G17</f>
        <v>500000</v>
      </c>
    </row>
  </sheetData>
  <sheetProtection/>
  <mergeCells count="16">
    <mergeCell ref="A5:G5"/>
    <mergeCell ref="A6:G6"/>
    <mergeCell ref="B11:C11"/>
    <mergeCell ref="B12:C12"/>
    <mergeCell ref="B9:C9"/>
    <mergeCell ref="B10:C10"/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I11">
      <selection activeCell="P15" sqref="P15:P29"/>
    </sheetView>
  </sheetViews>
  <sheetFormatPr defaultColWidth="9.140625" defaultRowHeight="12.75"/>
  <cols>
    <col min="1" max="1" width="21.140625" style="147" customWidth="1"/>
    <col min="2" max="2" width="6.140625" style="147" customWidth="1"/>
    <col min="3" max="3" width="10.7109375" style="147" customWidth="1"/>
    <col min="4" max="4" width="12.140625" style="175" customWidth="1"/>
    <col min="5" max="5" width="19.421875" style="147" customWidth="1"/>
    <col min="6" max="6" width="37.00390625" style="147" customWidth="1"/>
    <col min="7" max="7" width="19.421875" style="147" customWidth="1"/>
    <col min="8" max="8" width="19.140625" style="147" customWidth="1"/>
    <col min="9" max="9" width="12.7109375" style="147" customWidth="1"/>
    <col min="10" max="10" width="17.421875" style="147" customWidth="1"/>
    <col min="11" max="11" width="10.421875" style="147" customWidth="1"/>
    <col min="12" max="12" width="18.7109375" style="147" customWidth="1"/>
    <col min="13" max="13" width="10.421875" style="147" customWidth="1"/>
    <col min="14" max="14" width="20.140625" style="147" customWidth="1"/>
    <col min="15" max="15" width="10.421875" style="147" customWidth="1"/>
    <col min="16" max="16" width="21.8515625" style="147" customWidth="1"/>
    <col min="17" max="17" width="14.421875" style="147" customWidth="1"/>
    <col min="18" max="18" width="14.140625" style="147" customWidth="1"/>
    <col min="19" max="19" width="18.7109375" style="147" customWidth="1"/>
    <col min="20" max="16384" width="9.140625" style="147" customWidth="1"/>
  </cols>
  <sheetData>
    <row r="1" spans="1:21" ht="36" customHeight="1">
      <c r="A1" s="428"/>
      <c r="B1" s="428"/>
      <c r="C1" s="428"/>
      <c r="D1" s="429" t="s">
        <v>14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145"/>
      <c r="Q1" s="430" t="s">
        <v>51</v>
      </c>
      <c r="R1" s="430"/>
      <c r="S1" s="430"/>
      <c r="T1" s="146"/>
      <c r="U1" s="146"/>
    </row>
    <row r="2" spans="1:21" ht="25.5" customHeight="1">
      <c r="A2" s="428"/>
      <c r="B2" s="428"/>
      <c r="C2" s="428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145"/>
      <c r="Q2" s="431" t="s">
        <v>52</v>
      </c>
      <c r="R2" s="431"/>
      <c r="S2" s="431"/>
      <c r="T2" s="146"/>
      <c r="U2" s="146"/>
    </row>
    <row r="3" spans="1:21" ht="33" customHeight="1">
      <c r="A3" s="428"/>
      <c r="B3" s="428"/>
      <c r="C3" s="428"/>
      <c r="D3" s="429" t="s">
        <v>50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145"/>
      <c r="Q3" s="149" t="s">
        <v>53</v>
      </c>
      <c r="R3" s="432" t="s">
        <v>69</v>
      </c>
      <c r="S3" s="432"/>
      <c r="T3" s="146"/>
      <c r="U3" s="146"/>
    </row>
    <row r="4" spans="1:21" ht="30.75" customHeight="1">
      <c r="A4" s="428"/>
      <c r="B4" s="428"/>
      <c r="C4" s="428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145"/>
      <c r="Q4" s="149" t="str">
        <f>+'[1]POA H.C. '!F4</f>
        <v>Versión 0</v>
      </c>
      <c r="R4" s="425">
        <f>+'[1]POA H.C. '!G4</f>
        <v>42999</v>
      </c>
      <c r="S4" s="425"/>
      <c r="T4" s="146"/>
      <c r="U4" s="146"/>
    </row>
    <row r="5" spans="1:21" ht="21" customHeight="1">
      <c r="A5" s="426" t="s">
        <v>54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146"/>
      <c r="U5" s="146"/>
    </row>
    <row r="6" spans="1:21" ht="21" customHeight="1">
      <c r="A6" s="426" t="s">
        <v>102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146"/>
      <c r="U6" s="146"/>
    </row>
    <row r="7" spans="1:21" ht="21.75" customHeight="1">
      <c r="A7" s="421" t="s">
        <v>46</v>
      </c>
      <c r="B7" s="421"/>
      <c r="C7" s="421"/>
      <c r="D7" s="421"/>
      <c r="E7" s="427" t="s">
        <v>123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146"/>
      <c r="U7" s="146"/>
    </row>
    <row r="8" spans="1:21" ht="21.75" customHeight="1">
      <c r="A8" s="421" t="s">
        <v>47</v>
      </c>
      <c r="B8" s="421"/>
      <c r="C8" s="421"/>
      <c r="D8" s="421"/>
      <c r="E8" s="422" t="s">
        <v>124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146"/>
      <c r="U8" s="146"/>
    </row>
    <row r="9" spans="1:21" ht="21.75" customHeight="1">
      <c r="A9" s="421" t="s">
        <v>104</v>
      </c>
      <c r="B9" s="421"/>
      <c r="C9" s="421"/>
      <c r="D9" s="421"/>
      <c r="E9" s="422" t="s">
        <v>125</v>
      </c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146"/>
      <c r="U9" s="146"/>
    </row>
    <row r="10" spans="1:19" ht="21.75" customHeight="1">
      <c r="A10" s="421" t="s">
        <v>45</v>
      </c>
      <c r="B10" s="421"/>
      <c r="C10" s="421"/>
      <c r="D10" s="421"/>
      <c r="E10" s="423" t="s">
        <v>128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</row>
    <row r="11" spans="1:19" ht="36.75" customHeight="1">
      <c r="A11" s="421" t="s">
        <v>105</v>
      </c>
      <c r="B11" s="421"/>
      <c r="C11" s="421"/>
      <c r="D11" s="421"/>
      <c r="E11" s="424" t="s">
        <v>126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</row>
    <row r="12" spans="1:19" ht="12.75" customHeight="1">
      <c r="A12" s="393" t="s">
        <v>111</v>
      </c>
      <c r="B12" s="419" t="s">
        <v>106</v>
      </c>
      <c r="C12" s="419"/>
      <c r="D12" s="419"/>
      <c r="E12" s="419"/>
      <c r="F12" s="420" t="s">
        <v>74</v>
      </c>
      <c r="G12" s="420" t="s">
        <v>107</v>
      </c>
      <c r="H12" s="419" t="s">
        <v>35</v>
      </c>
      <c r="I12" s="419" t="s">
        <v>63</v>
      </c>
      <c r="J12" s="419"/>
      <c r="K12" s="419"/>
      <c r="L12" s="419"/>
      <c r="M12" s="419"/>
      <c r="N12" s="419"/>
      <c r="O12" s="419"/>
      <c r="P12" s="419"/>
      <c r="Q12" s="419"/>
      <c r="R12" s="419"/>
      <c r="S12" s="419"/>
    </row>
    <row r="13" spans="1:19" ht="12.75">
      <c r="A13" s="393"/>
      <c r="B13" s="419"/>
      <c r="C13" s="419"/>
      <c r="D13" s="419"/>
      <c r="E13" s="419"/>
      <c r="F13" s="420"/>
      <c r="G13" s="420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</row>
    <row r="14" spans="1:19" ht="42.75" customHeight="1">
      <c r="A14" s="393"/>
      <c r="B14" s="419"/>
      <c r="C14" s="419"/>
      <c r="D14" s="419"/>
      <c r="E14" s="419"/>
      <c r="F14" s="420"/>
      <c r="G14" s="420"/>
      <c r="H14" s="419"/>
      <c r="I14" s="148" t="s">
        <v>114</v>
      </c>
      <c r="J14" s="148" t="s">
        <v>115</v>
      </c>
      <c r="K14" s="148" t="s">
        <v>116</v>
      </c>
      <c r="L14" s="148" t="s">
        <v>117</v>
      </c>
      <c r="M14" s="148" t="s">
        <v>118</v>
      </c>
      <c r="N14" s="148" t="s">
        <v>119</v>
      </c>
      <c r="O14" s="148" t="s">
        <v>121</v>
      </c>
      <c r="P14" s="148" t="s">
        <v>120</v>
      </c>
      <c r="Q14" s="419" t="s">
        <v>76</v>
      </c>
      <c r="R14" s="419"/>
      <c r="S14" s="150" t="s">
        <v>112</v>
      </c>
    </row>
    <row r="15" spans="1:19" ht="80.25" customHeight="1">
      <c r="A15" s="195" t="s">
        <v>131</v>
      </c>
      <c r="B15" s="411" t="s">
        <v>132</v>
      </c>
      <c r="C15" s="412"/>
      <c r="D15" s="412"/>
      <c r="E15" s="413"/>
      <c r="F15" s="196" t="s">
        <v>141</v>
      </c>
      <c r="G15" s="197">
        <v>0.471</v>
      </c>
      <c r="H15" s="198" t="s">
        <v>113</v>
      </c>
      <c r="I15" s="199">
        <v>0.058823</v>
      </c>
      <c r="J15" s="200">
        <v>144886244</v>
      </c>
      <c r="K15" s="199">
        <v>0.058823</v>
      </c>
      <c r="L15" s="158">
        <v>99000000</v>
      </c>
      <c r="M15" s="199">
        <v>0.205882</v>
      </c>
      <c r="N15" s="201">
        <v>50000000</v>
      </c>
      <c r="O15" s="199">
        <v>0.205882</v>
      </c>
      <c r="P15" s="201">
        <v>97884000</v>
      </c>
      <c r="Q15" s="414">
        <f>G15+I15+K15+M15+O15</f>
        <v>1.00041</v>
      </c>
      <c r="R15" s="414"/>
      <c r="S15" s="202">
        <f>SUM(J15)+SUM(L15)+SUM(N15)+SUM(P15)</f>
        <v>391770244</v>
      </c>
    </row>
    <row r="16" spans="1:19" ht="105.75" customHeight="1">
      <c r="A16" s="152" t="s">
        <v>130</v>
      </c>
      <c r="B16" s="382" t="s">
        <v>133</v>
      </c>
      <c r="C16" s="382" t="s">
        <v>133</v>
      </c>
      <c r="D16" s="382" t="s">
        <v>133</v>
      </c>
      <c r="E16" s="382" t="s">
        <v>133</v>
      </c>
      <c r="F16" s="153" t="s">
        <v>142</v>
      </c>
      <c r="G16" s="154">
        <v>0</v>
      </c>
      <c r="H16" s="155" t="s">
        <v>122</v>
      </c>
      <c r="I16" s="156">
        <v>35</v>
      </c>
      <c r="J16" s="157">
        <v>37600000</v>
      </c>
      <c r="K16" s="156">
        <v>35</v>
      </c>
      <c r="L16" s="151">
        <v>43700000</v>
      </c>
      <c r="M16" s="156">
        <v>35</v>
      </c>
      <c r="N16" s="151">
        <v>47000000</v>
      </c>
      <c r="O16" s="156">
        <v>35</v>
      </c>
      <c r="P16" s="151">
        <v>39829216</v>
      </c>
      <c r="Q16" s="381">
        <f>G16+I16+K16+M16+O16</f>
        <v>140</v>
      </c>
      <c r="R16" s="381"/>
      <c r="S16" s="159">
        <f>SUM(J16)+SUM(L16)+SUM(N16)+SUM(P16)</f>
        <v>168129216</v>
      </c>
    </row>
    <row r="17" spans="1:19" ht="72.75" customHeight="1">
      <c r="A17" s="152" t="s">
        <v>129</v>
      </c>
      <c r="B17" s="415" t="s">
        <v>134</v>
      </c>
      <c r="C17" s="416" t="s">
        <v>134</v>
      </c>
      <c r="D17" s="416" t="s">
        <v>134</v>
      </c>
      <c r="E17" s="417" t="s">
        <v>134</v>
      </c>
      <c r="F17" s="160" t="s">
        <v>143</v>
      </c>
      <c r="G17" s="161">
        <v>2</v>
      </c>
      <c r="H17" s="190" t="s">
        <v>122</v>
      </c>
      <c r="I17" s="161">
        <v>2</v>
      </c>
      <c r="J17" s="157">
        <v>220000000</v>
      </c>
      <c r="K17" s="161">
        <v>2</v>
      </c>
      <c r="L17" s="162">
        <v>405020000</v>
      </c>
      <c r="M17" s="161">
        <v>2</v>
      </c>
      <c r="N17" s="163">
        <v>29000000</v>
      </c>
      <c r="O17" s="161">
        <v>2</v>
      </c>
      <c r="P17" s="163">
        <v>19775596</v>
      </c>
      <c r="Q17" s="418">
        <v>2</v>
      </c>
      <c r="R17" s="418"/>
      <c r="S17" s="164">
        <f>SUM(J17)+SUM(L17)+SUM(N17)+SUM(P17)</f>
        <v>673795596</v>
      </c>
    </row>
    <row r="18" spans="1:19" s="146" customFormat="1" ht="61.5" customHeight="1">
      <c r="A18" s="402" t="s">
        <v>128</v>
      </c>
      <c r="B18" s="404" t="s">
        <v>135</v>
      </c>
      <c r="C18" s="405" t="s">
        <v>135</v>
      </c>
      <c r="D18" s="405" t="s">
        <v>135</v>
      </c>
      <c r="E18" s="406" t="s">
        <v>135</v>
      </c>
      <c r="F18" s="153" t="s">
        <v>144</v>
      </c>
      <c r="G18" s="177">
        <v>0</v>
      </c>
      <c r="H18" s="155" t="s">
        <v>113</v>
      </c>
      <c r="I18" s="167">
        <v>0.05</v>
      </c>
      <c r="J18" s="157">
        <v>34603665</v>
      </c>
      <c r="K18" s="167">
        <v>0.15</v>
      </c>
      <c r="L18" s="151">
        <v>74600000</v>
      </c>
      <c r="M18" s="167">
        <v>0.15</v>
      </c>
      <c r="N18" s="151">
        <v>100000000</v>
      </c>
      <c r="O18" s="167">
        <v>0.15</v>
      </c>
      <c r="P18" s="151">
        <v>140927850</v>
      </c>
      <c r="Q18" s="407">
        <f>G18+I18+K18+M18+O18</f>
        <v>0.5</v>
      </c>
      <c r="R18" s="407"/>
      <c r="S18" s="159">
        <f>SUM(J18)+SUM(L18)+SUM(N18)+SUM(P18)</f>
        <v>350131515</v>
      </c>
    </row>
    <row r="19" spans="1:19" s="146" customFormat="1" ht="61.5" customHeight="1">
      <c r="A19" s="403"/>
      <c r="B19" s="404" t="s">
        <v>161</v>
      </c>
      <c r="C19" s="405"/>
      <c r="D19" s="405"/>
      <c r="E19" s="406"/>
      <c r="F19" s="153" t="s">
        <v>162</v>
      </c>
      <c r="G19" s="178">
        <v>0</v>
      </c>
      <c r="H19" s="155" t="s">
        <v>122</v>
      </c>
      <c r="I19" s="178">
        <v>0</v>
      </c>
      <c r="J19" s="157">
        <v>0</v>
      </c>
      <c r="K19" s="178">
        <v>1</v>
      </c>
      <c r="L19" s="151">
        <v>721000000</v>
      </c>
      <c r="M19" s="178">
        <v>3</v>
      </c>
      <c r="N19" s="151">
        <v>400000000</v>
      </c>
      <c r="O19" s="178">
        <v>3</v>
      </c>
      <c r="P19" s="151">
        <v>100000000</v>
      </c>
      <c r="Q19" s="381">
        <f>G19+I19+K19+M19+O19</f>
        <v>7</v>
      </c>
      <c r="R19" s="381"/>
      <c r="S19" s="159">
        <f>SUM(J19)+SUM(L19)+SUM(N19)+SUM(P19)</f>
        <v>1221000000</v>
      </c>
    </row>
    <row r="20" spans="1:19" s="146" customFormat="1" ht="55.5" customHeight="1">
      <c r="A20" s="408" t="s">
        <v>127</v>
      </c>
      <c r="B20" s="394" t="s">
        <v>136</v>
      </c>
      <c r="C20" s="395" t="s">
        <v>136</v>
      </c>
      <c r="D20" s="395" t="s">
        <v>136</v>
      </c>
      <c r="E20" s="396" t="s">
        <v>136</v>
      </c>
      <c r="F20" s="153" t="s">
        <v>145</v>
      </c>
      <c r="G20" s="154">
        <v>4</v>
      </c>
      <c r="H20" s="148" t="s">
        <v>122</v>
      </c>
      <c r="I20" s="156">
        <v>1</v>
      </c>
      <c r="J20" s="157">
        <v>24701040</v>
      </c>
      <c r="K20" s="156">
        <v>1</v>
      </c>
      <c r="L20" s="162">
        <v>20000000</v>
      </c>
      <c r="M20" s="156">
        <v>1</v>
      </c>
      <c r="N20" s="162">
        <v>4503724</v>
      </c>
      <c r="O20" s="156">
        <v>1</v>
      </c>
      <c r="P20" s="162">
        <v>45096912</v>
      </c>
      <c r="Q20" s="381">
        <f>G20+I20+K20+M20+O20</f>
        <v>8</v>
      </c>
      <c r="R20" s="381"/>
      <c r="S20" s="392">
        <f>SUM(J20:J21)+SUM(L20:L21)+SUM(N20:N21)+SUM(P20:P21)</f>
        <v>667682112</v>
      </c>
    </row>
    <row r="21" spans="1:19" s="146" customFormat="1" ht="66" customHeight="1">
      <c r="A21" s="409"/>
      <c r="B21" s="394" t="s">
        <v>137</v>
      </c>
      <c r="C21" s="395" t="s">
        <v>137</v>
      </c>
      <c r="D21" s="395" t="s">
        <v>137</v>
      </c>
      <c r="E21" s="396" t="s">
        <v>137</v>
      </c>
      <c r="F21" s="166" t="s">
        <v>146</v>
      </c>
      <c r="G21" s="154">
        <v>0</v>
      </c>
      <c r="H21" s="148" t="s">
        <v>113</v>
      </c>
      <c r="I21" s="167">
        <v>1</v>
      </c>
      <c r="J21" s="157" t="s">
        <v>163</v>
      </c>
      <c r="K21" s="167">
        <v>1</v>
      </c>
      <c r="L21" s="162">
        <v>262637500</v>
      </c>
      <c r="M21" s="167">
        <v>1</v>
      </c>
      <c r="N21" s="162">
        <v>265646024</v>
      </c>
      <c r="O21" s="167">
        <v>1</v>
      </c>
      <c r="P21" s="162">
        <v>45096912</v>
      </c>
      <c r="Q21" s="397">
        <v>1</v>
      </c>
      <c r="R21" s="398"/>
      <c r="S21" s="393"/>
    </row>
    <row r="22" spans="1:19" s="146" customFormat="1" ht="51.75" customHeight="1">
      <c r="A22" s="409"/>
      <c r="B22" s="394" t="s">
        <v>138</v>
      </c>
      <c r="C22" s="395" t="s">
        <v>138</v>
      </c>
      <c r="D22" s="395" t="s">
        <v>138</v>
      </c>
      <c r="E22" s="396" t="s">
        <v>138</v>
      </c>
      <c r="F22" s="153" t="s">
        <v>147</v>
      </c>
      <c r="G22" s="168">
        <v>1</v>
      </c>
      <c r="H22" s="169" t="s">
        <v>122</v>
      </c>
      <c r="I22" s="168">
        <v>1</v>
      </c>
      <c r="J22" s="157">
        <v>145673939</v>
      </c>
      <c r="K22" s="168">
        <v>1</v>
      </c>
      <c r="L22" s="162">
        <v>66792104</v>
      </c>
      <c r="M22" s="168">
        <v>1</v>
      </c>
      <c r="N22" s="162">
        <v>66792104</v>
      </c>
      <c r="O22" s="168">
        <v>1</v>
      </c>
      <c r="P22" s="162">
        <v>45096912</v>
      </c>
      <c r="Q22" s="399">
        <v>1</v>
      </c>
      <c r="R22" s="400"/>
      <c r="S22" s="165">
        <f>J22+L22+N21+P22</f>
        <v>523208979</v>
      </c>
    </row>
    <row r="23" spans="1:19" s="146" customFormat="1" ht="94.5" customHeight="1">
      <c r="A23" s="409"/>
      <c r="B23" s="394" t="s">
        <v>139</v>
      </c>
      <c r="C23" s="395" t="s">
        <v>139</v>
      </c>
      <c r="D23" s="395" t="s">
        <v>139</v>
      </c>
      <c r="E23" s="396" t="s">
        <v>139</v>
      </c>
      <c r="F23" s="153" t="s">
        <v>148</v>
      </c>
      <c r="G23" s="154">
        <v>0</v>
      </c>
      <c r="H23" s="148" t="s">
        <v>122</v>
      </c>
      <c r="I23" s="156">
        <v>1</v>
      </c>
      <c r="J23" s="157">
        <v>56750798</v>
      </c>
      <c r="K23" s="154">
        <v>1</v>
      </c>
      <c r="L23" s="162">
        <v>324410396</v>
      </c>
      <c r="M23" s="154">
        <v>1</v>
      </c>
      <c r="N23" s="162">
        <v>120000000</v>
      </c>
      <c r="O23" s="154">
        <v>1</v>
      </c>
      <c r="P23" s="162">
        <v>176574786</v>
      </c>
      <c r="Q23" s="401">
        <f aca="true" t="shared" si="0" ref="Q23:Q29">G23+I23+K23+M23+O23</f>
        <v>4</v>
      </c>
      <c r="R23" s="401"/>
      <c r="S23" s="165">
        <f aca="true" t="shared" si="1" ref="S23:S29">J23+L23+N23+P23</f>
        <v>677735980</v>
      </c>
    </row>
    <row r="24" spans="1:19" s="146" customFormat="1" ht="94.5" customHeight="1">
      <c r="A24" s="410"/>
      <c r="B24" s="394" t="s">
        <v>140</v>
      </c>
      <c r="C24" s="395" t="s">
        <v>140</v>
      </c>
      <c r="D24" s="395" t="s">
        <v>140</v>
      </c>
      <c r="E24" s="396" t="s">
        <v>140</v>
      </c>
      <c r="F24" s="153" t="s">
        <v>149</v>
      </c>
      <c r="G24" s="154">
        <v>0</v>
      </c>
      <c r="H24" s="148" t="s">
        <v>113</v>
      </c>
      <c r="I24" s="156">
        <v>2</v>
      </c>
      <c r="J24" s="157">
        <v>70803514</v>
      </c>
      <c r="K24" s="156">
        <v>1</v>
      </c>
      <c r="L24" s="162">
        <v>74600000</v>
      </c>
      <c r="M24" s="156">
        <v>1</v>
      </c>
      <c r="N24" s="162">
        <v>50000000</v>
      </c>
      <c r="O24" s="156">
        <v>1</v>
      </c>
      <c r="P24" s="162">
        <v>96194536</v>
      </c>
      <c r="Q24" s="401">
        <f t="shared" si="0"/>
        <v>5</v>
      </c>
      <c r="R24" s="401"/>
      <c r="S24" s="165">
        <f t="shared" si="1"/>
        <v>291598050</v>
      </c>
    </row>
    <row r="25" spans="1:19" s="146" customFormat="1" ht="94.5" customHeight="1">
      <c r="A25" s="379" t="s">
        <v>167</v>
      </c>
      <c r="B25" s="380" t="s">
        <v>168</v>
      </c>
      <c r="C25" s="380"/>
      <c r="D25" s="380"/>
      <c r="E25" s="380"/>
      <c r="F25" s="193" t="s">
        <v>169</v>
      </c>
      <c r="G25" s="154">
        <v>0</v>
      </c>
      <c r="H25" s="155" t="s">
        <v>122</v>
      </c>
      <c r="I25" s="156">
        <v>0</v>
      </c>
      <c r="J25" s="157">
        <v>0</v>
      </c>
      <c r="K25" s="156">
        <v>0</v>
      </c>
      <c r="L25" s="151">
        <v>0</v>
      </c>
      <c r="M25" s="156">
        <v>100</v>
      </c>
      <c r="N25" s="151">
        <v>400000000</v>
      </c>
      <c r="O25" s="156">
        <v>0</v>
      </c>
      <c r="P25" s="151">
        <v>0</v>
      </c>
      <c r="Q25" s="381">
        <f t="shared" si="0"/>
        <v>100</v>
      </c>
      <c r="R25" s="381"/>
      <c r="S25" s="194">
        <f t="shared" si="1"/>
        <v>400000000</v>
      </c>
    </row>
    <row r="26" spans="1:19" s="146" customFormat="1" ht="94.5" customHeight="1">
      <c r="A26" s="379"/>
      <c r="B26" s="382" t="s">
        <v>170</v>
      </c>
      <c r="C26" s="382"/>
      <c r="D26" s="382"/>
      <c r="E26" s="382"/>
      <c r="F26" s="193" t="s">
        <v>171</v>
      </c>
      <c r="G26" s="154">
        <v>0</v>
      </c>
      <c r="H26" s="155" t="s">
        <v>122</v>
      </c>
      <c r="I26" s="156">
        <v>0</v>
      </c>
      <c r="J26" s="157">
        <v>0</v>
      </c>
      <c r="K26" s="156">
        <v>0</v>
      </c>
      <c r="L26" s="151">
        <v>0</v>
      </c>
      <c r="M26" s="156">
        <v>200</v>
      </c>
      <c r="N26" s="151">
        <v>100000000</v>
      </c>
      <c r="O26" s="156">
        <v>0</v>
      </c>
      <c r="P26" s="151">
        <v>0</v>
      </c>
      <c r="Q26" s="381">
        <f t="shared" si="0"/>
        <v>200</v>
      </c>
      <c r="R26" s="381"/>
      <c r="S26" s="194">
        <f t="shared" si="1"/>
        <v>100000000</v>
      </c>
    </row>
    <row r="27" spans="1:19" s="146" customFormat="1" ht="94.5" customHeight="1">
      <c r="A27" s="386" t="s">
        <v>182</v>
      </c>
      <c r="B27" s="389" t="s">
        <v>183</v>
      </c>
      <c r="C27" s="390"/>
      <c r="D27" s="390"/>
      <c r="E27" s="391"/>
      <c r="F27" s="203" t="s">
        <v>186</v>
      </c>
      <c r="G27" s="154">
        <v>0</v>
      </c>
      <c r="H27" s="155" t="s">
        <v>122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6">
        <v>1</v>
      </c>
      <c r="P27" s="151">
        <v>188314686</v>
      </c>
      <c r="Q27" s="381">
        <f t="shared" si="0"/>
        <v>1</v>
      </c>
      <c r="R27" s="381"/>
      <c r="S27" s="194">
        <f t="shared" si="1"/>
        <v>188314686</v>
      </c>
    </row>
    <row r="28" spans="1:19" s="146" customFormat="1" ht="94.5" customHeight="1">
      <c r="A28" s="387"/>
      <c r="B28" s="389" t="s">
        <v>184</v>
      </c>
      <c r="C28" s="390" t="s">
        <v>184</v>
      </c>
      <c r="D28" s="390" t="s">
        <v>184</v>
      </c>
      <c r="E28" s="391" t="s">
        <v>184</v>
      </c>
      <c r="F28" s="203" t="s">
        <v>187</v>
      </c>
      <c r="G28" s="154">
        <v>0</v>
      </c>
      <c r="H28" s="155" t="s">
        <v>113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204">
        <v>1</v>
      </c>
      <c r="P28" s="151">
        <v>620385314</v>
      </c>
      <c r="Q28" s="407">
        <f t="shared" si="0"/>
        <v>1</v>
      </c>
      <c r="R28" s="407"/>
      <c r="S28" s="194">
        <f t="shared" si="1"/>
        <v>620385314</v>
      </c>
    </row>
    <row r="29" spans="1:19" s="146" customFormat="1" ht="94.5" customHeight="1">
      <c r="A29" s="388"/>
      <c r="B29" s="389" t="s">
        <v>185</v>
      </c>
      <c r="C29" s="390" t="s">
        <v>185</v>
      </c>
      <c r="D29" s="390" t="s">
        <v>185</v>
      </c>
      <c r="E29" s="391" t="s">
        <v>185</v>
      </c>
      <c r="F29" s="203" t="s">
        <v>188</v>
      </c>
      <c r="G29" s="154">
        <v>0</v>
      </c>
      <c r="H29" s="155" t="s">
        <v>113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204">
        <v>1</v>
      </c>
      <c r="P29" s="151">
        <v>191300000</v>
      </c>
      <c r="Q29" s="407">
        <f t="shared" si="0"/>
        <v>1</v>
      </c>
      <c r="R29" s="407"/>
      <c r="S29" s="194">
        <f t="shared" si="1"/>
        <v>191300000</v>
      </c>
    </row>
    <row r="30" spans="1:19" s="173" customFormat="1" ht="23.25" customHeight="1">
      <c r="A30" s="383" t="s">
        <v>75</v>
      </c>
      <c r="B30" s="383"/>
      <c r="C30" s="383"/>
      <c r="D30" s="383"/>
      <c r="E30" s="383"/>
      <c r="F30" s="383"/>
      <c r="G30" s="383"/>
      <c r="H30" s="383"/>
      <c r="I30" s="170"/>
      <c r="J30" s="171">
        <f>SUM(J15:J29)</f>
        <v>735019200</v>
      </c>
      <c r="K30" s="170"/>
      <c r="L30" s="171">
        <f>SUM(L15:L27)</f>
        <v>2091760000</v>
      </c>
      <c r="M30" s="170"/>
      <c r="N30" s="172">
        <f>SUM(N15:N27)</f>
        <v>1632941852</v>
      </c>
      <c r="O30" s="129"/>
      <c r="P30" s="171">
        <f>SUM(P15:P29)</f>
        <v>1806476720</v>
      </c>
      <c r="Q30" s="384"/>
      <c r="R30" s="385"/>
      <c r="S30" s="171">
        <f>SUM(S15:S29)</f>
        <v>6465051692</v>
      </c>
    </row>
    <row r="31" spans="2:3" ht="12.75">
      <c r="B31" s="174"/>
      <c r="C31" s="174"/>
    </row>
    <row r="32" ht="12.75">
      <c r="D32" s="147"/>
    </row>
    <row r="33" ht="12.75">
      <c r="G33" s="176"/>
    </row>
    <row r="36" spans="8:19" ht="12.7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8:19" ht="12.75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8:19" ht="12.75">
      <c r="H40" s="15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</row>
    <row r="41" spans="8:19" ht="12.75">
      <c r="H41" s="15"/>
      <c r="I41" s="15"/>
      <c r="J41" s="15"/>
      <c r="K41" s="15"/>
      <c r="L41" s="15"/>
      <c r="M41" s="15"/>
      <c r="N41" s="15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8:19" ht="12.7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8:19" ht="12.75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8:19" ht="12.75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</sheetData>
  <sheetProtection/>
  <mergeCells count="63">
    <mergeCell ref="B28:E28"/>
    <mergeCell ref="Q27:R27"/>
    <mergeCell ref="Q28:R28"/>
    <mergeCell ref="Q29:R29"/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B15:E15"/>
    <mergeCell ref="Q15:R15"/>
    <mergeCell ref="B16:E16"/>
    <mergeCell ref="Q16:R16"/>
    <mergeCell ref="B17:E17"/>
    <mergeCell ref="Q17:R17"/>
    <mergeCell ref="A18:A19"/>
    <mergeCell ref="B18:E18"/>
    <mergeCell ref="Q18:R18"/>
    <mergeCell ref="B19:E19"/>
    <mergeCell ref="Q19:R19"/>
    <mergeCell ref="A20:A24"/>
    <mergeCell ref="B20:E20"/>
    <mergeCell ref="Q20:R20"/>
    <mergeCell ref="B24:E24"/>
    <mergeCell ref="Q24:R24"/>
    <mergeCell ref="S20:S21"/>
    <mergeCell ref="B21:E21"/>
    <mergeCell ref="Q21:R21"/>
    <mergeCell ref="B22:E22"/>
    <mergeCell ref="Q22:R22"/>
    <mergeCell ref="B23:E23"/>
    <mergeCell ref="Q23:R23"/>
    <mergeCell ref="A25:A26"/>
    <mergeCell ref="B25:E25"/>
    <mergeCell ref="Q25:R25"/>
    <mergeCell ref="B26:E26"/>
    <mergeCell ref="Q26:R26"/>
    <mergeCell ref="A30:H30"/>
    <mergeCell ref="Q30:R30"/>
    <mergeCell ref="A27:A29"/>
    <mergeCell ref="B27:E27"/>
    <mergeCell ref="B29:E29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2016-08-02T16:23:26Z</cp:lastPrinted>
  <dcterms:created xsi:type="dcterms:W3CDTF">2009-04-02T20:41:07Z</dcterms:created>
  <dcterms:modified xsi:type="dcterms:W3CDTF">2019-11-15T16:11:37Z</dcterms:modified>
  <cp:category/>
  <cp:version/>
  <cp:contentType/>
  <cp:contentStatus/>
</cp:coreProperties>
</file>