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1"/>
  </bookViews>
  <sheets>
    <sheet name="POA H.A." sheetId="1" r:id="rId1"/>
    <sheet name="POA H.B." sheetId="2" r:id="rId2"/>
    <sheet name="POA H.C. " sheetId="3" r:id="rId3"/>
    <sheet name="POA H.D. " sheetId="4" r:id="rId4"/>
  </sheets>
  <externalReferences>
    <externalReference r:id="rId7"/>
    <externalReference r:id="rId8"/>
    <externalReference r:id="rId9"/>
  </externalReferences>
  <definedNames>
    <definedName name="_xlnm.Print_Area" localSheetId="0">'POA H.A.'!$A$1:$O$29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comments4.xml><?xml version="1.0" encoding="utf-8"?>
<comments xmlns="http://schemas.openxmlformats.org/spreadsheetml/2006/main">
  <authors>
    <author>Celia Isabel Velasquez Feria</author>
  </authors>
  <commentList>
    <comment ref="F24" authorId="0">
      <text>
        <r>
          <rPr>
            <b/>
            <sz val="9"/>
            <rFont val="Tahoma"/>
            <family val="2"/>
          </rPr>
          <t>Celia Isabel Velasquez Feria:</t>
        </r>
        <r>
          <rPr>
            <sz val="9"/>
            <rFont val="Tahoma"/>
            <family val="2"/>
          </rPr>
          <t xml:space="preserve">
ELIMINAR SIAC</t>
        </r>
      </text>
    </comment>
  </commentList>
</comments>
</file>

<file path=xl/sharedStrings.xml><?xml version="1.0" encoding="utf-8"?>
<sst xmlns="http://schemas.openxmlformats.org/spreadsheetml/2006/main" count="437" uniqueCount="236">
  <si>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</si>
  <si>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</si>
  <si>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</si>
  <si>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</si>
  <si>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</si>
  <si>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</si>
  <si>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</si>
  <si>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</si>
  <si>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</si>
  <si>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</si>
  <si>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</si>
  <si>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</si>
  <si>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</si>
  <si>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</si>
  <si>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</si>
  <si>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</si>
  <si>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</si>
  <si>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</si>
  <si>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</si>
  <si>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</si>
  <si>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</si>
  <si>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</si>
  <si>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</si>
  <si>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</si>
  <si>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</si>
  <si>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</si>
  <si>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</si>
  <si>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</si>
  <si>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</si>
  <si>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</si>
  <si>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</si>
  <si>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</si>
  <si>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</si>
  <si>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</si>
  <si>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</si>
  <si>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</si>
  <si>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</si>
  <si>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</si>
  <si>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</si>
  <si>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</si>
  <si>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</si>
  <si>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</si>
  <si>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</si>
  <si>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</si>
  <si>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</si>
  <si>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</si>
  <si>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</si>
  <si>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</si>
  <si>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</si>
  <si>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</si>
  <si>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</si>
  <si>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</si>
  <si>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</si>
  <si>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</si>
  <si>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</si>
  <si>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</si>
  <si>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</si>
  <si>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</si>
  <si>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</si>
  <si>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</si>
  <si>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</si>
  <si>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</si>
  <si>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</si>
  <si>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</si>
  <si>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</si>
  <si>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</si>
  <si>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</si>
  <si>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</si>
  <si>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</si>
  <si>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</si>
  <si>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</si>
  <si>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</si>
  <si>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</si>
  <si>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</si>
  <si>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</si>
  <si>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</si>
  <si>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</si>
  <si>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</si>
  <si>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</si>
  <si>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</si>
  <si>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</si>
  <si>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</si>
  <si>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</si>
  <si>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</si>
  <si>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</si>
  <si>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</si>
  <si>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</si>
  <si>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</si>
  <si>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</si>
  <si>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</si>
  <si>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</si>
  <si>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</si>
  <si>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</si>
  <si>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</si>
  <si>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</si>
  <si>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</si>
  <si>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</si>
  <si>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</si>
  <si>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</si>
  <si>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</si>
  <si>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</si>
  <si>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</si>
  <si>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</si>
  <si>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</si>
  <si>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</si>
  <si>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</si>
  <si>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</si>
  <si>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</si>
  <si>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</si>
  <si>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</si>
  <si>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</si>
  <si>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</si>
  <si>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</si>
  <si>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</si>
  <si>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</si>
  <si>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</si>
  <si>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</si>
  <si>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</si>
  <si>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</si>
  <si>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</si>
  <si>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</si>
  <si>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</si>
  <si>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</si>
  <si>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FORTALECIMIENTO DEL SINA PARA LA GESTIÓN AMBIENTAL</t>
  </si>
  <si>
    <t xml:space="preserve"> Fortalecimiento Interno</t>
  </si>
  <si>
    <t xml:space="preserve">Apoyar los procesos de actualización  catastral en los municipios priorizados </t>
  </si>
  <si>
    <t xml:space="preserve"> Redes de Monitoreo y Calidad Ambiental  </t>
  </si>
  <si>
    <t>Laboratorio de análisis</t>
  </si>
  <si>
    <t>Construir un laboratorio de análisis ambiental</t>
  </si>
  <si>
    <t>Mapas de ruido</t>
  </si>
  <si>
    <t>Actualización, Seguimiento y/o elaboración de mapas para el manejo del ruido en las poblaciones por encima de 100.000 habitantes.</t>
  </si>
  <si>
    <t xml:space="preserve">Control de gases en fuentes móviles </t>
  </si>
  <si>
    <t xml:space="preserve">Realizar operativos control de gases en fuentes móviles </t>
  </si>
  <si>
    <t>Vigilancia de Calidad del aire</t>
  </si>
  <si>
    <t>Adquisición, Fortalecimiento,  Operación, mantenimiento y calibración de las estaciones de monitoreo de calidad del aire y meteorológicas.</t>
  </si>
  <si>
    <t>Formulación e implementación de un programa de seguimiento a la calidad del aire.</t>
  </si>
  <si>
    <t>Reporte de la información al SIAC Aire</t>
  </si>
  <si>
    <t>Monitoreo Calidad del agua</t>
  </si>
  <si>
    <t xml:space="preserve"> Operación, mantenimiento y calibración de las estaciones de monitoreo de calidad del agua</t>
  </si>
  <si>
    <t>Reporte de la información al SIAC Agua</t>
  </si>
  <si>
    <t>Plan de monitoreo a cuerpos de agua</t>
  </si>
  <si>
    <t>Realizar monitoreos a sujetos pasivos</t>
  </si>
  <si>
    <t>Realizar monitoreo al sistema integrado de aguas termominerales, subterráneas del área de influencia microcuenca quebrada honda Lago Sochagota (Paipa)</t>
  </si>
  <si>
    <t>Realizar monitoreos cuencas priorizadas</t>
  </si>
  <si>
    <t>Laboratorio de la Calidad Ambiental</t>
  </si>
  <si>
    <t>Realizar adquisición, mantenimiento y calibración de equipos materiales y reactivos del laboratorio de calidad ambiental.</t>
  </si>
  <si>
    <t>Participar en pruebas interlaboratorios.</t>
  </si>
  <si>
    <t>Porcentaje de avance en la construcción del Laboratorio de Análisis Ambiental</t>
  </si>
  <si>
    <t>Número de Mapas de Ruido actualizados</t>
  </si>
  <si>
    <t>Número de seguimientos a Mapas de Ruido</t>
  </si>
  <si>
    <t>Número de operativos de control de emisión de gases en fuentes móviles realizados</t>
  </si>
  <si>
    <t>Porcentaje de avance en la formulación e implementación del programa de seguimiento a la calidad del aire.</t>
  </si>
  <si>
    <t>Porcentaje de actualización y reporte de la información</t>
  </si>
  <si>
    <t>Porcentaje de estaciones de monitoreo de calidad del agua en operación</t>
  </si>
  <si>
    <t>Número de monitoreos a sujetos pasivos priorizados</t>
  </si>
  <si>
    <t>Número de monitoreos al sistema integrado de aguas termominerales, subterráneas del área de influencia microcuenca quebrada honda Lago Sochagota (Paipa) realizados</t>
  </si>
  <si>
    <t>Número de monitoreos realizados a cuencas priorizadas</t>
  </si>
  <si>
    <t>Porcentaje de cumplimiento del cronograma de adquisiciones, mantenimiento y calibración del laboratorio de calidad ambiental</t>
  </si>
  <si>
    <t>Número de participaciones en pruebas interlaboratorios realizadas</t>
  </si>
  <si>
    <r>
      <t xml:space="preserve">Porcentaje de actualización y reporte de la información </t>
    </r>
    <r>
      <rPr>
        <sz val="13"/>
        <color indexed="10"/>
        <rFont val="Arial Narrow"/>
        <family val="2"/>
      </rPr>
      <t>al SIAC</t>
    </r>
  </si>
  <si>
    <t>ACTIVIDADES PA</t>
  </si>
  <si>
    <t>Evaluar y Disminuir las emisiones atmosféricas y monitorear la calidad del agua en la Jurisdicción</t>
  </si>
  <si>
    <t>TRC</t>
  </si>
  <si>
    <t>TUAS</t>
  </si>
  <si>
    <t>HIDROSOGAMOSO</t>
  </si>
  <si>
    <t>Fortalecimiento Interno</t>
  </si>
  <si>
    <t xml:space="preserve">Redes de Monitoreo y Calidad Ambiental  </t>
  </si>
  <si>
    <t xml:space="preserve">TOTAL $ </t>
  </si>
  <si>
    <t>Subdirectora Recursos Naturales</t>
  </si>
  <si>
    <t>Responsable proceso Evaluación Misional</t>
  </si>
  <si>
    <t>TASA RETRIBUTIVA</t>
  </si>
  <si>
    <t>Versión 0</t>
  </si>
  <si>
    <t>VENTA DE BIENES Y SERVICIOS</t>
  </si>
  <si>
    <t>SOBRETASA</t>
  </si>
  <si>
    <t>EXCEDENTES FINANCIEROS SOBRETASA</t>
  </si>
  <si>
    <t>HIDRO-CHIVOR</t>
  </si>
  <si>
    <t xml:space="preserve">Formulacion Plan Operativo, </t>
  </si>
  <si>
    <t>Gestión Integral de residuos peligrosos generados en el laboratorio de calidad ambiental.</t>
  </si>
  <si>
    <t>Tunja- Aquitania, Laboratorio de Calidad Ambiental</t>
  </si>
  <si>
    <t>1 contrato para la gestión integral de los residuos peligrosos</t>
  </si>
  <si>
    <t>(Número De equipos con mantenimiento y calibracion / No. De equipos programados  para  mantenimiento y calibración) * 100</t>
  </si>
  <si>
    <t>Suministro de reactivos y materiales para laboratorio</t>
  </si>
  <si>
    <t>Global</t>
  </si>
  <si>
    <t>Ingeniero Quimico o químico</t>
  </si>
  <si>
    <t xml:space="preserve">Adicion Contrato de Prestación de Servicios Profesionales </t>
  </si>
  <si>
    <t>Gastos de transporte</t>
  </si>
  <si>
    <t>Estudio de análisis jurídico y financiero para la estructuración de una persona jurídica</t>
  </si>
  <si>
    <t>Banderitas adhesivas semitransparente de 5 colores x 25 unidades c/u</t>
  </si>
  <si>
    <t>Unidad</t>
  </si>
  <si>
    <t>Cinta aislante</t>
  </si>
  <si>
    <t>Rollo</t>
  </si>
  <si>
    <r>
      <t xml:space="preserve">Realizar </t>
    </r>
    <r>
      <rPr>
        <sz val="10"/>
        <rFont val="Arial"/>
        <family val="2"/>
      </rPr>
      <t>mantenimiento y calibración de equipos del laboratorio de calidad ambiental.</t>
    </r>
  </si>
  <si>
    <t xml:space="preserve">Realizar suministro de materiales, reactivos y equipos para el funcionamiento del laboratorio. </t>
  </si>
  <si>
    <t xml:space="preserve">Participar en ensayos de aptitud </t>
  </si>
  <si>
    <t xml:space="preserve">Atender auditorías internas y externas para acreditación </t>
  </si>
  <si>
    <t>100% de equipos priorizados con mantenimiento y calibración</t>
  </si>
  <si>
    <t xml:space="preserve">100% de los materiales, reactivos y equipos adquiridos </t>
  </si>
  <si>
    <t>(Número de materiales, reactivos y equipos adquiridos / Número de materiales, reactivos y equipos programados a adquirir)*100</t>
  </si>
  <si>
    <t>(Contratos realizado para la disposicion final de residuos peligrosos/Contratso ejecutados para la disposicion de residuos peligrosos) * 100</t>
  </si>
  <si>
    <t>100% de participacion en ensayos de aptitud</t>
  </si>
  <si>
    <t>(Número de participaciones en ensayos de aptitud realizadas/ Número de participaciones en ensayos de aptitud programadas  )*100</t>
  </si>
  <si>
    <t>100% de Auditorias externas atendidas</t>
  </si>
  <si>
    <t>(Número auditorias atendidas/ Número de auditorias programadas  )*100</t>
  </si>
  <si>
    <t>BEATRIZ HELENA OCHOA</t>
  </si>
  <si>
    <t>DIEGO ALFREDO ROA NIÑO</t>
  </si>
  <si>
    <t>METAS AÑO 2020</t>
  </si>
  <si>
    <t>B. - PROGRAMACION PLAN DE NECESIDADES  AÑO 2020</t>
  </si>
  <si>
    <t xml:space="preserve">Profesional en </t>
  </si>
  <si>
    <t>ingenieria quimica, quimico y/o afines con especializacion y experiencia en implementacion del sistema de calidad bajo la norma ISO/IEC 17025 de 37 a 48 meses y especifica en 18 meses</t>
  </si>
  <si>
    <t xml:space="preserve">Tecnico  </t>
  </si>
  <si>
    <t>Gestión Integral de Residuos peligrosos generados en el laboratorio</t>
  </si>
  <si>
    <t>Inscripcion a ensayos de aptitud</t>
  </si>
  <si>
    <t xml:space="preserve">Auditoria 17025 interna </t>
  </si>
  <si>
    <t>Auditoria 17025 externa</t>
  </si>
  <si>
    <t>C. - PROGRAMACION BIENES Y SERVICIOS  ALMACÉN AÑO 2020</t>
  </si>
  <si>
    <t>VALOR UNITARIO Incluido IVA $ 
2020</t>
  </si>
  <si>
    <t>Porcentaje y sobretasa ambiental al impuesto predial</t>
  </si>
  <si>
    <t>METAS 2020</t>
  </si>
  <si>
    <t>COSTOS 2020</t>
  </si>
  <si>
    <t>101010060</t>
  </si>
  <si>
    <t>Caja para archivo semiactivo REFX200 Troqueladas Abertura estilo vertical 0.40x20 20x2026 con logo impreso a una tinta</t>
  </si>
  <si>
    <t>unidad</t>
  </si>
  <si>
    <t>101010070</t>
  </si>
  <si>
    <t>CINTA DE FAYA COLOR CAFÉ</t>
  </si>
  <si>
    <t>rollo</t>
  </si>
  <si>
    <t xml:space="preserve">TONER HP Q7553X P2015N   </t>
  </si>
  <si>
    <t>101010002</t>
  </si>
  <si>
    <t>101010046</t>
  </si>
  <si>
    <t xml:space="preserve">ingenieria quimica, quimico, biologo y/o afines con especializacion y experiencia en laboratorios y ensayos fisicoquimicos 13 a 20 meses </t>
  </si>
  <si>
    <t>Tecnico en quimica, quimica industrial con experiencia en ensayos fisicoquimicos  de 13 a 20 meses</t>
  </si>
  <si>
    <t>Mantenimiento y calibración de equipos del Laboratorio de Calidad Ambiental en la variable Masa</t>
  </si>
  <si>
    <t>Mantenimiento y calibración de equipos del Laboratorio de Calidad Ambiental en la variable temperatura</t>
  </si>
  <si>
    <t>Mantenimiento de equipos del Laboratorio de Calidad Ambiental en general</t>
  </si>
  <si>
    <t xml:space="preserve">Mantenimiento de equipos purificadores de agua del Laboratorio de Calidad Ambiental </t>
  </si>
  <si>
    <t>Mantenimientode equipos del Laboratorio de Calidad Ambiental marca Metrhom y Buchi</t>
  </si>
  <si>
    <t>Realizar mantenimiento y calibración de equipos del laboratorio de calidad ambiental.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</si>
</sst>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&quot;$&quot;\ #,##0"/>
    <numFmt numFmtId="196" formatCode="[$-240A]dddd\,\ dd&quot; de &quot;mmmm&quot; de &quot;yyyy"/>
    <numFmt numFmtId="197" formatCode="[$-240A]hh:mm:ss\ AM/PM"/>
    <numFmt numFmtId="198" formatCode="0.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(* #,##0.0_);_(* \(#,##0.0\);_(* &quot;-&quot;??_);_(@_)"/>
    <numFmt numFmtId="204" formatCode="_(* #,##0.000_);_(* \(#,##0.000\);_(* &quot;-&quot;??_);_(@_)"/>
    <numFmt numFmtId="205" formatCode="&quot;$&quot;\ #,##0.00"/>
    <numFmt numFmtId="206" formatCode="0.0%"/>
    <numFmt numFmtId="207" formatCode="#,##0.0"/>
    <numFmt numFmtId="208" formatCode="#,##0.000"/>
    <numFmt numFmtId="209" formatCode="_-* #,##0_-;\-* #,##0_-;_-* &quot;-&quot;??_-;_-@_-"/>
    <numFmt numFmtId="210" formatCode="_-* #,##0.0_-;\-* #,##0.0_-;_-* &quot;-&quot;?_-;_-@_-"/>
    <numFmt numFmtId="211" formatCode="_-* #,##0_-;\-* #,##0_-;_-* &quot;-&quot;?_-;_-@_-"/>
    <numFmt numFmtId="212" formatCode="_-* #,##0.00_-;\-* #,##0.00_-;_-* &quot;-&quot;?_-;_-@_-"/>
    <numFmt numFmtId="213" formatCode="d/mm/yyyy;@"/>
    <numFmt numFmtId="214" formatCode="_-* #,##0.0000_-;\-* #,##0.0000_-;_-* &quot;-&quot;?_-;_-@_-"/>
    <numFmt numFmtId="215" formatCode="#,##0.0;[Red]\-#,##0.0"/>
    <numFmt numFmtId="216" formatCode="_([$$-240A]\ * #,##0_);_([$$-240A]\ * \(#,##0\);_([$$-240A]\ * &quot;-&quot;??_);_(@_)"/>
    <numFmt numFmtId="217" formatCode="_-* #,##0.000_-;\-* #,##0.000_-;_-* &quot;-&quot;???_-;_-@_-"/>
    <numFmt numFmtId="218" formatCode="_-&quot;$&quot;\ * #,##0.000_-;\-&quot;$&quot;\ * #,##0.000_-;_-&quot;$&quot;\ * &quot;-&quot;?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3"/>
      <name val="Arial Narrow"/>
      <family val="2"/>
    </font>
    <font>
      <sz val="13"/>
      <color indexed="10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Arial Narrow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8"/>
      <name val="Arial Narrow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3"/>
      <color indexed="8"/>
      <name val="Arial Narrow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Arial Narrow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4"/>
      <color theme="1"/>
      <name val="Arial Narrow"/>
      <family val="2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3"/>
      <color theme="1"/>
      <name val="Arial Narrow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4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63" applyNumberFormat="1" applyFont="1" applyFill="1" applyBorder="1" applyAlignment="1">
      <alignment horizontal="left" vertical="center"/>
    </xf>
    <xf numFmtId="189" fontId="0" fillId="0" borderId="0" xfId="68" applyNumberFormat="1" applyFont="1" applyAlignment="1">
      <alignment horizontal="center" vertical="center"/>
    </xf>
    <xf numFmtId="189" fontId="0" fillId="0" borderId="0" xfId="68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188" fontId="0" fillId="0" borderId="0" xfId="67" applyNumberFormat="1" applyAlignment="1">
      <alignment vertical="center"/>
    </xf>
    <xf numFmtId="188" fontId="0" fillId="0" borderId="0" xfId="67" applyNumberFormat="1" applyFont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66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66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66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66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9" fontId="20" fillId="0" borderId="0" xfId="69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68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24" borderId="12" xfId="0" applyFont="1" applyFill="1" applyBorder="1" applyAlignment="1">
      <alignment vertical="center"/>
    </xf>
    <xf numFmtId="0" fontId="50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189" fontId="0" fillId="24" borderId="10" xfId="68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0" xfId="68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189" fontId="20" fillId="24" borderId="16" xfId="68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9" fillId="24" borderId="19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9" fillId="24" borderId="21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20" fillId="24" borderId="23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68" applyNumberFormat="1" applyFont="1" applyFill="1" applyBorder="1" applyAlignment="1">
      <alignment horizontal="center" vertical="center"/>
    </xf>
    <xf numFmtId="189" fontId="0" fillId="24" borderId="11" xfId="68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189" fontId="0" fillId="24" borderId="25" xfId="68" applyNumberFormat="1" applyFont="1" applyFill="1" applyBorder="1" applyAlignment="1">
      <alignment vertical="center"/>
    </xf>
    <xf numFmtId="0" fontId="20" fillId="24" borderId="26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68" applyNumberFormat="1" applyFont="1" applyFill="1" applyBorder="1" applyAlignment="1">
      <alignment horizontal="center" vertical="center"/>
    </xf>
    <xf numFmtId="189" fontId="0" fillId="24" borderId="17" xfId="68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3" xfId="0" applyFont="1" applyFill="1" applyBorder="1" applyAlignment="1">
      <alignment vertical="center" wrapText="1"/>
    </xf>
    <xf numFmtId="0" fontId="20" fillId="24" borderId="27" xfId="0" applyFont="1" applyFill="1" applyBorder="1" applyAlignment="1">
      <alignment vertical="center" wrapText="1"/>
    </xf>
    <xf numFmtId="189" fontId="0" fillId="24" borderId="16" xfId="68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68" applyNumberFormat="1" applyFont="1" applyFill="1" applyAlignment="1">
      <alignment horizontal="center" vertical="center"/>
    </xf>
    <xf numFmtId="189" fontId="0" fillId="24" borderId="0" xfId="68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28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vertical="center"/>
    </xf>
    <xf numFmtId="0" fontId="19" fillId="24" borderId="29" xfId="0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189" fontId="20" fillId="0" borderId="10" xfId="69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justify" vertical="center"/>
    </xf>
    <xf numFmtId="0" fontId="0" fillId="0" borderId="32" xfId="0" applyFont="1" applyFill="1" applyBorder="1" applyAlignment="1">
      <alignment horizontal="left" vertical="center"/>
    </xf>
    <xf numFmtId="0" fontId="20" fillId="0" borderId="33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68" applyNumberFormat="1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49" fontId="19" fillId="0" borderId="34" xfId="68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49" fontId="19" fillId="0" borderId="27" xfId="68" applyNumberFormat="1" applyFont="1" applyFill="1" applyBorder="1" applyAlignment="1">
      <alignment horizontal="center" vertical="center"/>
    </xf>
    <xf numFmtId="0" fontId="21" fillId="16" borderId="35" xfId="0" applyFont="1" applyFill="1" applyBorder="1" applyAlignment="1">
      <alignment horizontal="center" vertical="center"/>
    </xf>
    <xf numFmtId="0" fontId="21" fillId="16" borderId="33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9" fontId="27" fillId="4" borderId="10" xfId="80" applyFont="1" applyFill="1" applyBorder="1" applyAlignment="1">
      <alignment vertical="center"/>
    </xf>
    <xf numFmtId="9" fontId="51" fillId="24" borderId="10" xfId="80" applyFont="1" applyFill="1" applyBorder="1" applyAlignment="1" applyProtection="1">
      <alignment horizontal="center" vertical="center" wrapText="1"/>
      <protection locked="0"/>
    </xf>
    <xf numFmtId="189" fontId="31" fillId="24" borderId="10" xfId="69" applyNumberFormat="1" applyFont="1" applyFill="1" applyBorder="1" applyAlignment="1" applyProtection="1">
      <alignment horizontal="left" vertical="center" wrapText="1"/>
      <protection/>
    </xf>
    <xf numFmtId="9" fontId="52" fillId="24" borderId="10" xfId="80" applyFont="1" applyFill="1" applyBorder="1" applyAlignment="1" applyProtection="1">
      <alignment horizontal="center" vertical="center"/>
      <protection locked="0"/>
    </xf>
    <xf numFmtId="9" fontId="52" fillId="24" borderId="10" xfId="8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195" fontId="0" fillId="24" borderId="10" xfId="78" applyNumberFormat="1" applyFont="1" applyFill="1" applyBorder="1" applyAlignment="1">
      <alignment vertical="center" wrapText="1"/>
      <protection/>
    </xf>
    <xf numFmtId="14" fontId="20" fillId="0" borderId="10" xfId="0" applyNumberFormat="1" applyFont="1" applyBorder="1" applyAlignment="1">
      <alignment horizontal="center" vertical="center"/>
    </xf>
    <xf numFmtId="49" fontId="0" fillId="24" borderId="10" xfId="68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justify" vertical="center" wrapText="1"/>
    </xf>
    <xf numFmtId="0" fontId="53" fillId="24" borderId="10" xfId="0" applyFont="1" applyFill="1" applyBorder="1" applyAlignment="1" applyProtection="1">
      <alignment horizontal="center" vertical="center" wrapText="1"/>
      <protection/>
    </xf>
    <xf numFmtId="189" fontId="0" fillId="24" borderId="10" xfId="69" applyNumberFormat="1" applyFont="1" applyFill="1" applyBorder="1" applyAlignment="1" applyProtection="1">
      <alignment horizontal="left" vertical="center" wrapText="1"/>
      <protection/>
    </xf>
    <xf numFmtId="3" fontId="0" fillId="24" borderId="10" xfId="0" applyNumberFormat="1" applyFont="1" applyFill="1" applyBorder="1" applyAlignment="1">
      <alignment horizontal="center" vertical="center"/>
    </xf>
    <xf numFmtId="192" fontId="53" fillId="24" borderId="10" xfId="70" applyNumberFormat="1" applyFont="1" applyFill="1" applyBorder="1" applyAlignment="1" applyProtection="1">
      <alignment vertical="center"/>
      <protection/>
    </xf>
    <xf numFmtId="189" fontId="0" fillId="24" borderId="10" xfId="0" applyNumberFormat="1" applyFill="1" applyBorder="1" applyAlignment="1">
      <alignment vertical="center"/>
    </xf>
    <xf numFmtId="0" fontId="24" fillId="0" borderId="10" xfId="78" applyFont="1" applyBorder="1" applyAlignment="1">
      <alignment horizontal="center" vertical="center" wrapText="1"/>
      <protection/>
    </xf>
    <xf numFmtId="0" fontId="19" fillId="0" borderId="0" xfId="78" applyFont="1" applyAlignment="1">
      <alignment vertical="center"/>
      <protection/>
    </xf>
    <xf numFmtId="0" fontId="0" fillId="0" borderId="0" xfId="78" applyAlignment="1">
      <alignment vertical="center"/>
      <protection/>
    </xf>
    <xf numFmtId="0" fontId="0" fillId="0" borderId="10" xfId="78" applyFont="1" applyBorder="1" applyAlignment="1">
      <alignment horizontal="center" vertical="center" wrapText="1"/>
      <protection/>
    </xf>
    <xf numFmtId="0" fontId="25" fillId="0" borderId="10" xfId="78" applyFont="1" applyBorder="1" applyAlignment="1">
      <alignment horizontal="center" vertical="center" wrapText="1"/>
      <protection/>
    </xf>
    <xf numFmtId="0" fontId="20" fillId="0" borderId="10" xfId="78" applyFont="1" applyBorder="1" applyAlignment="1">
      <alignment horizontal="center" vertical="center" wrapText="1"/>
      <protection/>
    </xf>
    <xf numFmtId="0" fontId="51" fillId="24" borderId="10" xfId="78" applyFont="1" applyFill="1" applyBorder="1" applyAlignment="1" applyProtection="1">
      <alignment horizontal="center" vertical="center" wrapText="1"/>
      <protection locked="0"/>
    </xf>
    <xf numFmtId="0" fontId="52" fillId="24" borderId="10" xfId="78" applyFont="1" applyFill="1" applyBorder="1" applyAlignment="1" applyProtection="1">
      <alignment horizontal="center" vertical="center"/>
      <protection locked="0"/>
    </xf>
    <xf numFmtId="192" fontId="52" fillId="24" borderId="10" xfId="73" applyNumberFormat="1" applyFont="1" applyFill="1" applyBorder="1" applyAlignment="1" applyProtection="1">
      <alignment horizontal="center" vertical="center"/>
      <protection/>
    </xf>
    <xf numFmtId="0" fontId="0" fillId="0" borderId="10" xfId="78" applyFont="1" applyBorder="1" applyAlignment="1">
      <alignment vertical="center" wrapText="1"/>
      <protection/>
    </xf>
    <xf numFmtId="192" fontId="0" fillId="0" borderId="10" xfId="78" applyNumberFormat="1" applyFont="1" applyBorder="1" applyAlignment="1">
      <alignment vertical="center"/>
      <protection/>
    </xf>
    <xf numFmtId="0" fontId="54" fillId="24" borderId="10" xfId="78" applyFont="1" applyFill="1" applyBorder="1" applyAlignment="1" applyProtection="1">
      <alignment horizontal="left" vertical="center" wrapText="1"/>
      <protection/>
    </xf>
    <xf numFmtId="9" fontId="51" fillId="24" borderId="10" xfId="78" applyNumberFormat="1" applyFont="1" applyFill="1" applyBorder="1" applyAlignment="1" applyProtection="1">
      <alignment horizontal="center" vertical="center"/>
      <protection locked="0"/>
    </xf>
    <xf numFmtId="9" fontId="52" fillId="24" borderId="10" xfId="78" applyNumberFormat="1" applyFont="1" applyFill="1" applyBorder="1" applyAlignment="1" applyProtection="1">
      <alignment horizontal="center" vertical="center"/>
      <protection locked="0"/>
    </xf>
    <xf numFmtId="192" fontId="52" fillId="0" borderId="10" xfId="73" applyNumberFormat="1" applyFont="1" applyFill="1" applyBorder="1" applyAlignment="1" applyProtection="1">
      <alignment horizontal="center" vertical="center"/>
      <protection/>
    </xf>
    <xf numFmtId="0" fontId="54" fillId="0" borderId="10" xfId="78" applyFont="1" applyFill="1" applyBorder="1" applyAlignment="1" applyProtection="1">
      <alignment horizontal="left" vertical="center" wrapText="1"/>
      <protection/>
    </xf>
    <xf numFmtId="0" fontId="31" fillId="24" borderId="10" xfId="78" applyFont="1" applyFill="1" applyBorder="1" applyAlignment="1" applyProtection="1">
      <alignment horizontal="left" vertical="center" wrapText="1"/>
      <protection/>
    </xf>
    <xf numFmtId="0" fontId="52" fillId="24" borderId="10" xfId="78" applyFont="1" applyFill="1" applyBorder="1" applyAlignment="1" applyProtection="1">
      <alignment horizontal="center" vertical="center" wrapText="1"/>
      <protection locked="0"/>
    </xf>
    <xf numFmtId="0" fontId="27" fillId="4" borderId="10" xfId="78" applyFont="1" applyFill="1" applyBorder="1" applyAlignment="1">
      <alignment horizontal="left" vertical="center"/>
      <protection/>
    </xf>
    <xf numFmtId="0" fontId="27" fillId="4" borderId="10" xfId="78" applyFont="1" applyFill="1" applyBorder="1" applyAlignment="1">
      <alignment vertical="center"/>
      <protection/>
    </xf>
    <xf numFmtId="192" fontId="27" fillId="4" borderId="10" xfId="78" applyNumberFormat="1" applyFont="1" applyFill="1" applyBorder="1" applyAlignment="1">
      <alignment vertical="center"/>
      <protection/>
    </xf>
    <xf numFmtId="0" fontId="27" fillId="0" borderId="0" xfId="78" applyFont="1" applyAlignment="1">
      <alignment vertical="center"/>
      <protection/>
    </xf>
    <xf numFmtId="0" fontId="0" fillId="0" borderId="0" xfId="78" applyBorder="1" applyAlignment="1">
      <alignment vertical="center"/>
      <protection/>
    </xf>
    <xf numFmtId="0" fontId="0" fillId="0" borderId="0" xfId="78" applyFill="1" applyAlignment="1">
      <alignment vertical="center"/>
      <protection/>
    </xf>
    <xf numFmtId="9" fontId="0" fillId="0" borderId="0" xfId="78" applyNumberFormat="1" applyAlignment="1">
      <alignment vertical="center"/>
      <protection/>
    </xf>
    <xf numFmtId="0" fontId="53" fillId="0" borderId="10" xfId="0" applyFont="1" applyBorder="1" applyAlignment="1">
      <alignment horizontal="center" vertical="center" wrapText="1"/>
    </xf>
    <xf numFmtId="195" fontId="0" fillId="24" borderId="10" xfId="78" applyNumberFormat="1" applyFill="1" applyBorder="1" applyAlignment="1">
      <alignment horizontal="right" vertical="center"/>
      <protection/>
    </xf>
    <xf numFmtId="188" fontId="0" fillId="0" borderId="10" xfId="65" applyNumberFormat="1" applyFont="1" applyFill="1" applyBorder="1" applyAlignment="1">
      <alignment vertical="center"/>
    </xf>
    <xf numFmtId="189" fontId="0" fillId="0" borderId="0" xfId="0" applyNumberFormat="1" applyAlignment="1">
      <alignment vertical="center"/>
    </xf>
    <xf numFmtId="192" fontId="0" fillId="24" borderId="10" xfId="0" applyNumberFormat="1" applyFill="1" applyBorder="1" applyAlignment="1">
      <alignment horizontal="center" vertical="center"/>
    </xf>
    <xf numFmtId="3" fontId="55" fillId="0" borderId="0" xfId="0" applyNumberFormat="1" applyFont="1" applyAlignment="1">
      <alignment/>
    </xf>
    <xf numFmtId="0" fontId="0" fillId="24" borderId="15" xfId="0" applyFill="1" applyBorder="1" applyAlignment="1">
      <alignment vertical="center" wrapText="1"/>
    </xf>
    <xf numFmtId="192" fontId="52" fillId="24" borderId="0" xfId="73" applyNumberFormat="1" applyFont="1" applyFill="1" applyBorder="1" applyAlignment="1" applyProtection="1">
      <alignment horizontal="center" vertical="center"/>
      <protection/>
    </xf>
    <xf numFmtId="3" fontId="0" fillId="24" borderId="10" xfId="78" applyNumberFormat="1" applyFont="1" applyFill="1" applyBorder="1" applyAlignment="1">
      <alignment horizontal="center" vertical="center"/>
      <protection/>
    </xf>
    <xf numFmtId="3" fontId="0" fillId="0" borderId="10" xfId="78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vertical="center" wrapText="1"/>
    </xf>
    <xf numFmtId="204" fontId="0" fillId="0" borderId="0" xfId="0" applyNumberFormat="1" applyAlignment="1">
      <alignment horizontal="center" vertical="center"/>
    </xf>
    <xf numFmtId="0" fontId="0" fillId="24" borderId="10" xfId="78" applyFont="1" applyFill="1" applyBorder="1" applyAlignment="1">
      <alignment horizontal="center" vertical="center" wrapText="1"/>
      <protection/>
    </xf>
    <xf numFmtId="192" fontId="52" fillId="24" borderId="10" xfId="73" applyNumberFormat="1" applyFont="1" applyFill="1" applyBorder="1" applyAlignment="1" applyProtection="1">
      <alignment vertical="center"/>
      <protection/>
    </xf>
    <xf numFmtId="195" fontId="52" fillId="24" borderId="10" xfId="78" applyNumberFormat="1" applyFont="1" applyFill="1" applyBorder="1" applyAlignment="1" applyProtection="1">
      <alignment vertical="center"/>
      <protection/>
    </xf>
    <xf numFmtId="192" fontId="0" fillId="24" borderId="10" xfId="78" applyNumberFormat="1" applyFont="1" applyFill="1" applyBorder="1" applyAlignment="1">
      <alignment vertical="center"/>
      <protection/>
    </xf>
    <xf numFmtId="192" fontId="0" fillId="24" borderId="25" xfId="78" applyNumberFormat="1" applyFont="1" applyFill="1" applyBorder="1" applyAlignment="1">
      <alignment vertical="center"/>
      <protection/>
    </xf>
    <xf numFmtId="0" fontId="0" fillId="24" borderId="15" xfId="0" applyFont="1" applyFill="1" applyBorder="1" applyAlignment="1">
      <alignment vertical="center" wrapText="1"/>
    </xf>
    <xf numFmtId="43" fontId="0" fillId="24" borderId="0" xfId="68" applyNumberFormat="1" applyFont="1" applyFill="1" applyAlignment="1">
      <alignment vertical="center"/>
    </xf>
    <xf numFmtId="0" fontId="19" fillId="25" borderId="10" xfId="0" applyFont="1" applyFill="1" applyBorder="1" applyAlignment="1">
      <alignment vertical="center"/>
    </xf>
    <xf numFmtId="14" fontId="0" fillId="24" borderId="10" xfId="0" applyNumberFormat="1" applyFont="1" applyFill="1" applyBorder="1" applyAlignment="1">
      <alignment horizontal="center" vertical="center"/>
    </xf>
    <xf numFmtId="189" fontId="0" fillId="24" borderId="35" xfId="69" applyNumberFormat="1" applyFont="1" applyFill="1" applyBorder="1" applyAlignment="1" applyProtection="1">
      <alignment horizontal="center" vertical="center" wrapText="1"/>
      <protection/>
    </xf>
    <xf numFmtId="0" fontId="19" fillId="24" borderId="36" xfId="0" applyFont="1" applyFill="1" applyBorder="1" applyAlignment="1">
      <alignment vertical="center"/>
    </xf>
    <xf numFmtId="0" fontId="19" fillId="24" borderId="37" xfId="0" applyFont="1" applyFill="1" applyBorder="1" applyAlignment="1">
      <alignment vertical="center"/>
    </xf>
    <xf numFmtId="0" fontId="19" fillId="24" borderId="38" xfId="0" applyFont="1" applyFill="1" applyBorder="1" applyAlignment="1">
      <alignment vertical="center"/>
    </xf>
    <xf numFmtId="0" fontId="0" fillId="24" borderId="10" xfId="0" applyFill="1" applyBorder="1" applyAlignment="1">
      <alignment vertical="center" wrapText="1"/>
    </xf>
    <xf numFmtId="3" fontId="0" fillId="0" borderId="33" xfId="0" applyNumberFormat="1" applyFont="1" applyFill="1" applyBorder="1" applyAlignment="1">
      <alignment horizontal="right" vertical="center"/>
    </xf>
    <xf numFmtId="0" fontId="53" fillId="0" borderId="39" xfId="77" applyFont="1" applyBorder="1" applyAlignment="1">
      <alignment horizontal="justify" vertical="center" wrapText="1"/>
      <protection/>
    </xf>
    <xf numFmtId="176" fontId="53" fillId="24" borderId="39" xfId="72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vertical="center"/>
    </xf>
    <xf numFmtId="0" fontId="53" fillId="0" borderId="39" xfId="0" applyFont="1" applyBorder="1" applyAlignment="1">
      <alignment horizontal="justify" vertical="center" wrapText="1"/>
    </xf>
    <xf numFmtId="0" fontId="26" fillId="26" borderId="10" xfId="0" applyFont="1" applyFill="1" applyBorder="1" applyAlignment="1">
      <alignment horizontal="center" vertical="center" wrapText="1"/>
    </xf>
    <xf numFmtId="9" fontId="51" fillId="24" borderId="31" xfId="80" applyFont="1" applyFill="1" applyBorder="1" applyAlignment="1" applyProtection="1">
      <alignment horizontal="center" vertical="center" wrapText="1"/>
      <protection locked="0"/>
    </xf>
    <xf numFmtId="9" fontId="51" fillId="24" borderId="40" xfId="80" applyFont="1" applyFill="1" applyBorder="1" applyAlignment="1" applyProtection="1">
      <alignment horizontal="center" vertical="center" wrapText="1"/>
      <protection locked="0"/>
    </xf>
    <xf numFmtId="0" fontId="0" fillId="25" borderId="10" xfId="78" applyFont="1" applyFill="1" applyBorder="1" applyAlignment="1">
      <alignment horizontal="center" vertical="center" wrapText="1"/>
      <protection/>
    </xf>
    <xf numFmtId="192" fontId="52" fillId="25" borderId="10" xfId="73" applyNumberFormat="1" applyFont="1" applyFill="1" applyBorder="1" applyAlignment="1" applyProtection="1">
      <alignment horizontal="center" vertical="center"/>
      <protection/>
    </xf>
    <xf numFmtId="189" fontId="31" fillId="25" borderId="10" xfId="69" applyNumberFormat="1" applyFont="1" applyFill="1" applyBorder="1" applyAlignment="1" applyProtection="1">
      <alignment horizontal="left" vertical="center" wrapText="1"/>
      <protection/>
    </xf>
    <xf numFmtId="9" fontId="31" fillId="25" borderId="10" xfId="80" applyFont="1" applyFill="1" applyBorder="1" applyAlignment="1" applyProtection="1">
      <alignment horizontal="center" vertical="center" wrapText="1"/>
      <protection/>
    </xf>
    <xf numFmtId="9" fontId="54" fillId="24" borderId="10" xfId="80" applyFont="1" applyFill="1" applyBorder="1" applyAlignment="1" applyProtection="1">
      <alignment horizontal="center" vertical="center" wrapText="1"/>
      <protection/>
    </xf>
    <xf numFmtId="9" fontId="54" fillId="0" borderId="10" xfId="80" applyFont="1" applyFill="1" applyBorder="1" applyAlignment="1" applyProtection="1">
      <alignment horizontal="center" vertical="center" wrapText="1"/>
      <protection/>
    </xf>
    <xf numFmtId="0" fontId="31" fillId="24" borderId="10" xfId="78" applyFont="1" applyFill="1" applyBorder="1" applyAlignment="1" applyProtection="1">
      <alignment horizontal="center" vertical="center" wrapText="1"/>
      <protection/>
    </xf>
    <xf numFmtId="9" fontId="31" fillId="24" borderId="10" xfId="80" applyFont="1" applyFill="1" applyBorder="1" applyAlignment="1" applyProtection="1">
      <alignment horizontal="center" vertical="center" wrapText="1"/>
      <protection/>
    </xf>
    <xf numFmtId="170" fontId="27" fillId="4" borderId="10" xfId="73" applyFont="1" applyFill="1" applyBorder="1" applyAlignment="1">
      <alignment horizontal="left" vertical="center"/>
    </xf>
    <xf numFmtId="9" fontId="51" fillId="25" borderId="10" xfId="78" applyNumberFormat="1" applyFont="1" applyFill="1" applyBorder="1" applyAlignment="1" applyProtection="1">
      <alignment horizontal="center" vertical="center" wrapText="1"/>
      <protection locked="0"/>
    </xf>
    <xf numFmtId="9" fontId="0" fillId="25" borderId="10" xfId="80" applyFont="1" applyFill="1" applyBorder="1" applyAlignment="1">
      <alignment horizontal="center" vertical="center" wrapText="1"/>
    </xf>
    <xf numFmtId="0" fontId="31" fillId="25" borderId="10" xfId="78" applyFont="1" applyFill="1" applyBorder="1" applyAlignment="1" applyProtection="1">
      <alignment horizontal="center" vertical="center" wrapText="1"/>
      <protection/>
    </xf>
    <xf numFmtId="0" fontId="51" fillId="25" borderId="10" xfId="78" applyFont="1" applyFill="1" applyBorder="1" applyAlignment="1" applyProtection="1">
      <alignment horizontal="center" vertical="center" wrapText="1"/>
      <protection locked="0"/>
    </xf>
    <xf numFmtId="0" fontId="52" fillId="25" borderId="10" xfId="78" applyFont="1" applyFill="1" applyBorder="1" applyAlignment="1" applyProtection="1">
      <alignment horizontal="center" vertical="center"/>
      <protection locked="0"/>
    </xf>
    <xf numFmtId="188" fontId="22" fillId="0" borderId="0" xfId="0" applyNumberFormat="1" applyFont="1" applyFill="1" applyAlignment="1">
      <alignment vertical="center"/>
    </xf>
    <xf numFmtId="1" fontId="0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>
      <alignment horizontal="center" vertical="center"/>
    </xf>
    <xf numFmtId="216" fontId="27" fillId="24" borderId="10" xfId="73" applyNumberFormat="1" applyFont="1" applyFill="1" applyBorder="1" applyAlignment="1">
      <alignment horizontal="center" vertical="center" wrapText="1"/>
    </xf>
    <xf numFmtId="1" fontId="0" fillId="24" borderId="10" xfId="0" applyNumberFormat="1" applyFont="1" applyFill="1" applyBorder="1" applyAlignment="1" quotePrefix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" fontId="22" fillId="24" borderId="10" xfId="66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204" fontId="0" fillId="0" borderId="0" xfId="68" applyNumberFormat="1" applyFont="1" applyFill="1" applyAlignment="1">
      <alignment vertical="center"/>
    </xf>
    <xf numFmtId="189" fontId="0" fillId="0" borderId="0" xfId="68" applyNumberFormat="1" applyFont="1" applyFill="1" applyAlignment="1">
      <alignment vertical="center"/>
    </xf>
    <xf numFmtId="189" fontId="0" fillId="27" borderId="10" xfId="68" applyNumberFormat="1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68" applyNumberFormat="1" applyFont="1" applyFill="1" applyBorder="1" applyAlignment="1">
      <alignment horizontal="center" vertical="center" wrapText="1"/>
    </xf>
    <xf numFmtId="0" fontId="27" fillId="24" borderId="41" xfId="0" applyFont="1" applyFill="1" applyBorder="1" applyAlignment="1">
      <alignment horizontal="left" vertical="center"/>
    </xf>
    <xf numFmtId="0" fontId="27" fillId="24" borderId="42" xfId="0" applyFont="1" applyFill="1" applyBorder="1" applyAlignment="1">
      <alignment horizontal="left" vertical="center"/>
    </xf>
    <xf numFmtId="0" fontId="23" fillId="0" borderId="3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23" fillId="0" borderId="3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49" fontId="19" fillId="0" borderId="11" xfId="68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0" fillId="0" borderId="31" xfId="0" applyFont="1" applyBorder="1" applyAlignment="1">
      <alignment horizontal="right" vertical="center"/>
    </xf>
    <xf numFmtId="0" fontId="20" fillId="0" borderId="42" xfId="0" applyFont="1" applyBorder="1" applyAlignment="1">
      <alignment horizontal="right" vertical="center"/>
    </xf>
    <xf numFmtId="0" fontId="20" fillId="0" borderId="40" xfId="0" applyFont="1" applyBorder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left" vertical="center" wrapText="1"/>
    </xf>
    <xf numFmtId="0" fontId="0" fillId="24" borderId="42" xfId="0" applyFont="1" applyFill="1" applyBorder="1" applyAlignment="1">
      <alignment horizontal="left" vertical="center" wrapText="1"/>
    </xf>
    <xf numFmtId="0" fontId="0" fillId="24" borderId="4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16" borderId="31" xfId="0" applyFont="1" applyFill="1" applyBorder="1" applyAlignment="1">
      <alignment horizontal="left" vertical="center" wrapText="1"/>
    </xf>
    <xf numFmtId="0" fontId="20" fillId="16" borderId="42" xfId="0" applyFont="1" applyFill="1" applyBorder="1" applyAlignment="1">
      <alignment horizontal="left" vertical="center" wrapText="1"/>
    </xf>
    <xf numFmtId="0" fontId="20" fillId="16" borderId="40" xfId="0" applyFont="1" applyFill="1" applyBorder="1" applyAlignment="1">
      <alignment horizontal="left" vertical="center" wrapText="1"/>
    </xf>
    <xf numFmtId="0" fontId="20" fillId="16" borderId="1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left" vertical="center"/>
    </xf>
    <xf numFmtId="1" fontId="20" fillId="0" borderId="42" xfId="0" applyNumberFormat="1" applyFont="1" applyFill="1" applyBorder="1" applyAlignment="1">
      <alignment horizontal="left" vertical="center"/>
    </xf>
    <xf numFmtId="1" fontId="20" fillId="0" borderId="40" xfId="0" applyNumberFormat="1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49" fontId="19" fillId="0" borderId="0" xfId="68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4" fontId="23" fillId="0" borderId="40" xfId="0" applyNumberFormat="1" applyFont="1" applyBorder="1" applyAlignment="1">
      <alignment horizontal="center" vertical="center"/>
    </xf>
    <xf numFmtId="0" fontId="20" fillId="16" borderId="35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53" fillId="24" borderId="36" xfId="0" applyFont="1" applyFill="1" applyBorder="1" applyAlignment="1" applyProtection="1">
      <alignment horizontal="center" vertical="center" wrapText="1"/>
      <protection/>
    </xf>
    <xf numFmtId="0" fontId="53" fillId="24" borderId="37" xfId="0" applyFont="1" applyFill="1" applyBorder="1" applyAlignment="1" applyProtection="1">
      <alignment horizontal="center" vertical="center" wrapText="1"/>
      <protection/>
    </xf>
    <xf numFmtId="0" fontId="53" fillId="24" borderId="43" xfId="0" applyFont="1" applyFill="1" applyBorder="1" applyAlignment="1" applyProtection="1">
      <alignment horizontal="center" vertical="center" wrapText="1"/>
      <protection/>
    </xf>
    <xf numFmtId="0" fontId="53" fillId="24" borderId="32" xfId="0" applyFont="1" applyFill="1" applyBorder="1" applyAlignment="1" applyProtection="1">
      <alignment horizontal="center" vertical="center" wrapText="1"/>
      <protection/>
    </xf>
    <xf numFmtId="0" fontId="53" fillId="24" borderId="0" xfId="0" applyFont="1" applyFill="1" applyBorder="1" applyAlignment="1" applyProtection="1">
      <alignment horizontal="center" vertical="center" wrapText="1"/>
      <protection/>
    </xf>
    <xf numFmtId="0" fontId="53" fillId="24" borderId="34" xfId="0" applyFont="1" applyFill="1" applyBorder="1" applyAlignment="1" applyProtection="1">
      <alignment horizontal="center" vertical="center" wrapText="1"/>
      <protection/>
    </xf>
    <xf numFmtId="189" fontId="0" fillId="0" borderId="25" xfId="69" applyNumberFormat="1" applyFont="1" applyFill="1" applyBorder="1" applyAlignment="1">
      <alignment horizontal="center" vertical="center" wrapText="1"/>
    </xf>
    <xf numFmtId="189" fontId="0" fillId="0" borderId="44" xfId="69" applyNumberFormat="1" applyFont="1" applyFill="1" applyBorder="1" applyAlignment="1">
      <alignment horizontal="center" vertical="center" wrapText="1"/>
    </xf>
    <xf numFmtId="189" fontId="0" fillId="0" borderId="35" xfId="69" applyNumberFormat="1" applyFont="1" applyFill="1" applyBorder="1" applyAlignment="1">
      <alignment horizontal="center" vertical="center" wrapText="1"/>
    </xf>
    <xf numFmtId="9" fontId="53" fillId="24" borderId="10" xfId="0" applyNumberFormat="1" applyFont="1" applyFill="1" applyBorder="1" applyAlignment="1" applyProtection="1">
      <alignment horizontal="center" vertical="center" wrapText="1"/>
      <protection locked="0"/>
    </xf>
    <xf numFmtId="189" fontId="0" fillId="24" borderId="25" xfId="69" applyNumberFormat="1" applyFont="1" applyFill="1" applyBorder="1" applyAlignment="1" applyProtection="1">
      <alignment horizontal="center" vertical="center" wrapText="1"/>
      <protection/>
    </xf>
    <xf numFmtId="189" fontId="0" fillId="24" borderId="44" xfId="69" applyNumberFormat="1" applyFont="1" applyFill="1" applyBorder="1" applyAlignment="1" applyProtection="1">
      <alignment horizontal="center" vertical="center" wrapText="1"/>
      <protection/>
    </xf>
    <xf numFmtId="189" fontId="20" fillId="0" borderId="31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53" fillId="24" borderId="33" xfId="0" applyFont="1" applyFill="1" applyBorder="1" applyAlignment="1" applyProtection="1">
      <alignment horizontal="center" vertical="center" wrapText="1"/>
      <protection/>
    </xf>
    <xf numFmtId="0" fontId="53" fillId="24" borderId="11" xfId="0" applyFont="1" applyFill="1" applyBorder="1" applyAlignment="1" applyProtection="1">
      <alignment horizontal="center" vertical="center" wrapText="1"/>
      <protection/>
    </xf>
    <xf numFmtId="0" fontId="53" fillId="24" borderId="27" xfId="0" applyFont="1" applyFill="1" applyBorder="1" applyAlignment="1" applyProtection="1">
      <alignment horizontal="center" vertical="center" wrapText="1"/>
      <protection/>
    </xf>
    <xf numFmtId="0" fontId="0" fillId="24" borderId="35" xfId="0" applyFill="1" applyBorder="1" applyAlignment="1">
      <alignment horizontal="center" vertical="center" wrapText="1"/>
    </xf>
    <xf numFmtId="1" fontId="53" fillId="24" borderId="25" xfId="0" applyNumberFormat="1" applyFont="1" applyFill="1" applyBorder="1" applyAlignment="1" applyProtection="1">
      <alignment horizontal="center" vertical="center" wrapText="1"/>
      <protection locked="0"/>
    </xf>
    <xf numFmtId="1" fontId="53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>
      <alignment horizontal="right"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left" vertical="center"/>
    </xf>
    <xf numFmtId="0" fontId="0" fillId="24" borderId="40" xfId="0" applyFill="1" applyBorder="1" applyAlignment="1">
      <alignment horizontal="left" vertical="center"/>
    </xf>
    <xf numFmtId="0" fontId="0" fillId="24" borderId="41" xfId="0" applyFill="1" applyBorder="1" applyAlignment="1">
      <alignment horizontal="left" vertical="center"/>
    </xf>
    <xf numFmtId="189" fontId="20" fillId="24" borderId="25" xfId="68" applyNumberFormat="1" applyFont="1" applyFill="1" applyBorder="1" applyAlignment="1">
      <alignment horizontal="center" vertical="center" wrapText="1"/>
    </xf>
    <xf numFmtId="189" fontId="20" fillId="24" borderId="35" xfId="68" applyNumberFormat="1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/>
    </xf>
    <xf numFmtId="0" fontId="19" fillId="24" borderId="37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48" xfId="0" applyFont="1" applyFill="1" applyBorder="1" applyAlignment="1">
      <alignment horizontal="center" vertical="center"/>
    </xf>
    <xf numFmtId="0" fontId="27" fillId="24" borderId="49" xfId="0" applyFont="1" applyFill="1" applyBorder="1" applyAlignment="1">
      <alignment horizontal="right" vertical="center"/>
    </xf>
    <xf numFmtId="0" fontId="27" fillId="24" borderId="37" xfId="0" applyFont="1" applyFill="1" applyBorder="1" applyAlignment="1">
      <alignment horizontal="right" vertical="center"/>
    </xf>
    <xf numFmtId="0" fontId="27" fillId="24" borderId="43" xfId="0" applyFont="1" applyFill="1" applyBorder="1" applyAlignment="1">
      <alignment horizontal="right" vertical="center"/>
    </xf>
    <xf numFmtId="0" fontId="0" fillId="24" borderId="41" xfId="78" applyFont="1" applyFill="1" applyBorder="1" applyAlignment="1">
      <alignment horizontal="left" vertical="center"/>
      <protection/>
    </xf>
    <xf numFmtId="0" fontId="0" fillId="24" borderId="40" xfId="78" applyFont="1" applyFill="1" applyBorder="1" applyAlignment="1">
      <alignment horizontal="left" vertical="center"/>
      <protection/>
    </xf>
    <xf numFmtId="0" fontId="0" fillId="24" borderId="41" xfId="78" applyFont="1" applyFill="1" applyBorder="1" applyAlignment="1">
      <alignment horizontal="left" vertical="center" wrapText="1"/>
      <protection/>
    </xf>
    <xf numFmtId="0" fontId="0" fillId="24" borderId="40" xfId="78" applyFont="1" applyFill="1" applyBorder="1" applyAlignment="1">
      <alignment horizontal="left" vertical="center" wrapText="1"/>
      <protection/>
    </xf>
    <xf numFmtId="0" fontId="0" fillId="24" borderId="41" xfId="0" applyFill="1" applyBorder="1" applyAlignment="1">
      <alignment horizontal="left" vertical="center" wrapText="1"/>
    </xf>
    <xf numFmtId="0" fontId="0" fillId="24" borderId="40" xfId="0" applyFill="1" applyBorder="1" applyAlignment="1">
      <alignment horizontal="left" vertical="center" wrapText="1"/>
    </xf>
    <xf numFmtId="0" fontId="0" fillId="24" borderId="41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20" fillId="24" borderId="50" xfId="0" applyFont="1" applyFill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189" fontId="20" fillId="24" borderId="52" xfId="68" applyNumberFormat="1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right" vertical="center"/>
    </xf>
    <xf numFmtId="0" fontId="27" fillId="24" borderId="20" xfId="0" applyFont="1" applyFill="1" applyBorder="1" applyAlignment="1">
      <alignment horizontal="right" vertical="center"/>
    </xf>
    <xf numFmtId="0" fontId="27" fillId="24" borderId="21" xfId="0" applyFont="1" applyFill="1" applyBorder="1" applyAlignment="1">
      <alignment horizontal="right" vertical="center"/>
    </xf>
    <xf numFmtId="0" fontId="0" fillId="24" borderId="40" xfId="78" applyFill="1" applyBorder="1" applyAlignment="1">
      <alignment horizontal="left" vertical="center" wrapText="1"/>
      <protection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0" fillId="24" borderId="42" xfId="0" applyFill="1" applyBorder="1" applyAlignment="1">
      <alignment horizontal="center" vertical="center"/>
    </xf>
    <xf numFmtId="0" fontId="22" fillId="24" borderId="41" xfId="78" applyFont="1" applyFill="1" applyBorder="1" applyAlignment="1">
      <alignment horizontal="left" vertical="center"/>
      <protection/>
    </xf>
    <xf numFmtId="0" fontId="22" fillId="24" borderId="40" xfId="78" applyFont="1" applyFill="1" applyBorder="1" applyAlignment="1">
      <alignment horizontal="left" vertical="center"/>
      <protection/>
    </xf>
    <xf numFmtId="0" fontId="22" fillId="24" borderId="41" xfId="0" applyFont="1" applyFill="1" applyBorder="1" applyAlignment="1">
      <alignment horizontal="left" vertical="center" wrapText="1"/>
    </xf>
    <xf numFmtId="0" fontId="22" fillId="24" borderId="42" xfId="0" applyFont="1" applyFill="1" applyBorder="1" applyAlignment="1">
      <alignment horizontal="left" vertical="center" wrapText="1"/>
    </xf>
    <xf numFmtId="189" fontId="20" fillId="24" borderId="10" xfId="68" applyNumberFormat="1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left" vertical="center"/>
    </xf>
    <xf numFmtId="0" fontId="20" fillId="24" borderId="46" xfId="0" applyFont="1" applyFill="1" applyBorder="1" applyAlignment="1">
      <alignment horizontal="left" vertical="center"/>
    </xf>
    <xf numFmtId="0" fontId="24" fillId="24" borderId="36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32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18" fillId="24" borderId="58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59" xfId="0" applyFont="1" applyFill="1" applyBorder="1" applyAlignment="1">
      <alignment horizontal="center" vertical="center" wrapText="1"/>
    </xf>
    <xf numFmtId="0" fontId="56" fillId="24" borderId="54" xfId="0" applyFont="1" applyFill="1" applyBorder="1" applyAlignment="1">
      <alignment horizontal="left" vertical="center"/>
    </xf>
    <xf numFmtId="0" fontId="56" fillId="24" borderId="46" xfId="0" applyFont="1" applyFill="1" applyBorder="1" applyAlignment="1">
      <alignment horizontal="left" vertical="center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14" fontId="25" fillId="24" borderId="19" xfId="0" applyNumberFormat="1" applyFont="1" applyFill="1" applyBorder="1" applyAlignment="1">
      <alignment horizontal="center" vertical="center" wrapText="1"/>
    </xf>
    <xf numFmtId="14" fontId="25" fillId="24" borderId="20" xfId="0" applyNumberFormat="1" applyFont="1" applyFill="1" applyBorder="1" applyAlignment="1">
      <alignment horizontal="center" vertical="center" wrapText="1"/>
    </xf>
    <xf numFmtId="14" fontId="25" fillId="24" borderId="48" xfId="0" applyNumberFormat="1" applyFont="1" applyFill="1" applyBorder="1" applyAlignment="1">
      <alignment horizontal="center" vertical="center" wrapText="1"/>
    </xf>
    <xf numFmtId="0" fontId="23" fillId="24" borderId="60" xfId="0" applyFont="1" applyFill="1" applyBorder="1" applyAlignment="1">
      <alignment horizontal="center" vertical="center"/>
    </xf>
    <xf numFmtId="0" fontId="23" fillId="24" borderId="61" xfId="0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0" fontId="25" fillId="24" borderId="59" xfId="0" applyFont="1" applyFill="1" applyBorder="1" applyAlignment="1">
      <alignment horizontal="center" vertical="center" wrapText="1"/>
    </xf>
    <xf numFmtId="0" fontId="24" fillId="24" borderId="6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19" fillId="24" borderId="59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189" fontId="20" fillId="24" borderId="25" xfId="68" applyNumberFormat="1" applyFont="1" applyFill="1" applyBorder="1" applyAlignment="1">
      <alignment horizontal="center" vertical="center"/>
    </xf>
    <xf numFmtId="189" fontId="20" fillId="24" borderId="35" xfId="68" applyNumberFormat="1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27" fillId="24" borderId="41" xfId="0" applyFont="1" applyFill="1" applyBorder="1" applyAlignment="1">
      <alignment horizontal="left" vertical="center"/>
    </xf>
    <xf numFmtId="0" fontId="27" fillId="24" borderId="42" xfId="0" applyFont="1" applyFill="1" applyBorder="1" applyAlignment="1">
      <alignment horizontal="left" vertical="center"/>
    </xf>
    <xf numFmtId="189" fontId="21" fillId="24" borderId="52" xfId="68" applyNumberFormat="1" applyFont="1" applyFill="1" applyBorder="1" applyAlignment="1">
      <alignment horizontal="center" vertical="center" wrapText="1"/>
    </xf>
    <xf numFmtId="189" fontId="21" fillId="24" borderId="35" xfId="68" applyNumberFormat="1" applyFont="1" applyFill="1" applyBorder="1" applyAlignment="1">
      <alignment horizontal="center" vertical="center" wrapText="1"/>
    </xf>
    <xf numFmtId="189" fontId="21" fillId="24" borderId="10" xfId="68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4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right" vertical="center"/>
    </xf>
    <xf numFmtId="0" fontId="27" fillId="0" borderId="42" xfId="0" applyFont="1" applyFill="1" applyBorder="1" applyAlignment="1">
      <alignment horizontal="right" vertical="center"/>
    </xf>
    <xf numFmtId="0" fontId="27" fillId="0" borderId="40" xfId="0" applyFont="1" applyFill="1" applyBorder="1" applyAlignment="1">
      <alignment horizontal="right" vertical="center"/>
    </xf>
    <xf numFmtId="0" fontId="0" fillId="0" borderId="10" xfId="78" applyBorder="1" applyAlignment="1">
      <alignment horizontal="center" vertical="center"/>
      <protection/>
    </xf>
    <xf numFmtId="0" fontId="24" fillId="0" borderId="10" xfId="78" applyFont="1" applyBorder="1" applyAlignment="1">
      <alignment horizontal="center" vertical="center" wrapText="1"/>
      <protection/>
    </xf>
    <xf numFmtId="0" fontId="19" fillId="0" borderId="10" xfId="78" applyFont="1" applyBorder="1" applyAlignment="1">
      <alignment horizontal="center" vertical="center" wrapText="1"/>
      <protection/>
    </xf>
    <xf numFmtId="0" fontId="0" fillId="0" borderId="10" xfId="78" applyFont="1" applyBorder="1" applyAlignment="1">
      <alignment horizontal="center" vertical="center" wrapText="1"/>
      <protection/>
    </xf>
    <xf numFmtId="0" fontId="25" fillId="0" borderId="10" xfId="78" applyFont="1" applyBorder="1" applyAlignment="1">
      <alignment horizontal="center" vertical="center" wrapText="1"/>
      <protection/>
    </xf>
    <xf numFmtId="14" fontId="25" fillId="0" borderId="10" xfId="78" applyNumberFormat="1" applyFont="1" applyBorder="1" applyAlignment="1">
      <alignment horizontal="center" vertical="center"/>
      <protection/>
    </xf>
    <xf numFmtId="0" fontId="20" fillId="0" borderId="10" xfId="78" applyFont="1" applyBorder="1" applyAlignment="1">
      <alignment horizontal="center" vertical="center" wrapText="1"/>
      <protection/>
    </xf>
    <xf numFmtId="0" fontId="18" fillId="0" borderId="10" xfId="78" applyFont="1" applyBorder="1" applyAlignment="1">
      <alignment horizontal="center" vertical="center" wrapText="1"/>
      <protection/>
    </xf>
    <xf numFmtId="0" fontId="20" fillId="0" borderId="10" xfId="78" applyFont="1" applyBorder="1" applyAlignment="1">
      <alignment horizontal="left" vertical="center"/>
      <protection/>
    </xf>
    <xf numFmtId="0" fontId="18" fillId="0" borderId="10" xfId="78" applyFont="1" applyBorder="1" applyAlignment="1">
      <alignment horizontal="left" vertical="center" wrapText="1"/>
      <protection/>
    </xf>
    <xf numFmtId="0" fontId="24" fillId="0" borderId="10" xfId="78" applyFont="1" applyBorder="1" applyAlignment="1">
      <alignment horizontal="left" vertical="center" wrapText="1"/>
      <protection/>
    </xf>
    <xf numFmtId="0" fontId="0" fillId="0" borderId="10" xfId="78" applyFont="1" applyBorder="1" applyAlignment="1">
      <alignment horizontal="left" vertical="center"/>
      <protection/>
    </xf>
    <xf numFmtId="0" fontId="0" fillId="24" borderId="10" xfId="78" applyFont="1" applyFill="1" applyBorder="1" applyAlignment="1">
      <alignment horizontal="left" vertical="center" wrapText="1"/>
      <protection/>
    </xf>
    <xf numFmtId="0" fontId="0" fillId="24" borderId="25" xfId="78" applyFont="1" applyFill="1" applyBorder="1" applyAlignment="1">
      <alignment horizontal="center" vertical="center" wrapText="1"/>
      <protection/>
    </xf>
    <xf numFmtId="0" fontId="0" fillId="24" borderId="35" xfId="78" applyFont="1" applyFill="1" applyBorder="1" applyAlignment="1">
      <alignment horizontal="center" vertical="center" wrapText="1"/>
      <protection/>
    </xf>
    <xf numFmtId="189" fontId="57" fillId="24" borderId="36" xfId="69" applyNumberFormat="1" applyFont="1" applyFill="1" applyBorder="1" applyAlignment="1" applyProtection="1">
      <alignment horizontal="center" vertical="center" wrapText="1"/>
      <protection/>
    </xf>
    <xf numFmtId="189" fontId="57" fillId="24" borderId="37" xfId="69" applyNumberFormat="1" applyFont="1" applyFill="1" applyBorder="1" applyAlignment="1" applyProtection="1">
      <alignment horizontal="center" vertical="center" wrapText="1"/>
      <protection/>
    </xf>
    <xf numFmtId="189" fontId="57" fillId="24" borderId="43" xfId="69" applyNumberFormat="1" applyFont="1" applyFill="1" applyBorder="1" applyAlignment="1" applyProtection="1">
      <alignment horizontal="center" vertical="center" wrapText="1"/>
      <protection/>
    </xf>
    <xf numFmtId="189" fontId="57" fillId="24" borderId="33" xfId="69" applyNumberFormat="1" applyFont="1" applyFill="1" applyBorder="1" applyAlignment="1" applyProtection="1">
      <alignment horizontal="center" vertical="center" wrapText="1"/>
      <protection/>
    </xf>
    <xf numFmtId="189" fontId="57" fillId="24" borderId="11" xfId="69" applyNumberFormat="1" applyFont="1" applyFill="1" applyBorder="1" applyAlignment="1" applyProtection="1">
      <alignment horizontal="center" vertical="center" wrapText="1"/>
      <protection/>
    </xf>
    <xf numFmtId="189" fontId="57" fillId="24" borderId="27" xfId="69" applyNumberFormat="1" applyFont="1" applyFill="1" applyBorder="1" applyAlignment="1" applyProtection="1">
      <alignment horizontal="center" vertical="center" wrapText="1"/>
      <protection/>
    </xf>
    <xf numFmtId="9" fontId="51" fillId="24" borderId="31" xfId="80" applyFont="1" applyFill="1" applyBorder="1" applyAlignment="1" applyProtection="1">
      <alignment horizontal="center" vertical="center" wrapText="1"/>
      <protection locked="0"/>
    </xf>
    <xf numFmtId="9" fontId="51" fillId="24" borderId="40" xfId="80" applyFont="1" applyFill="1" applyBorder="1" applyAlignment="1" applyProtection="1">
      <alignment horizontal="center" vertical="center" wrapText="1"/>
      <protection locked="0"/>
    </xf>
    <xf numFmtId="0" fontId="0" fillId="0" borderId="10" xfId="78" applyFont="1" applyBorder="1" applyAlignment="1">
      <alignment horizontal="center" vertical="center"/>
      <protection/>
    </xf>
    <xf numFmtId="0" fontId="20" fillId="0" borderId="10" xfId="78" applyFont="1" applyFill="1" applyBorder="1" applyAlignment="1">
      <alignment horizontal="center" vertical="center" wrapText="1"/>
      <protection/>
    </xf>
    <xf numFmtId="0" fontId="20" fillId="0" borderId="25" xfId="78" applyFont="1" applyFill="1" applyBorder="1" applyAlignment="1">
      <alignment horizontal="center" vertical="center" wrapText="1"/>
      <protection/>
    </xf>
    <xf numFmtId="0" fontId="20" fillId="0" borderId="44" xfId="78" applyFont="1" applyFill="1" applyBorder="1" applyAlignment="1">
      <alignment horizontal="center" vertical="center" wrapText="1"/>
      <protection/>
    </xf>
    <xf numFmtId="0" fontId="20" fillId="0" borderId="35" xfId="78" applyFont="1" applyFill="1" applyBorder="1" applyAlignment="1">
      <alignment horizontal="center" vertical="center" wrapText="1"/>
      <protection/>
    </xf>
    <xf numFmtId="0" fontId="0" fillId="0" borderId="25" xfId="78" applyFont="1" applyBorder="1" applyAlignment="1">
      <alignment horizontal="center" vertical="center" wrapText="1"/>
      <protection/>
    </xf>
    <xf numFmtId="0" fontId="0" fillId="0" borderId="35" xfId="78" applyFont="1" applyBorder="1" applyAlignment="1">
      <alignment horizontal="center" vertical="center" wrapText="1"/>
      <protection/>
    </xf>
    <xf numFmtId="0" fontId="57" fillId="0" borderId="36" xfId="69" applyNumberFormat="1" applyFont="1" applyFill="1" applyBorder="1" applyAlignment="1" applyProtection="1">
      <alignment horizontal="center" vertical="center" wrapText="1"/>
      <protection/>
    </xf>
    <xf numFmtId="0" fontId="57" fillId="0" borderId="37" xfId="69" applyNumberFormat="1" applyFont="1" applyFill="1" applyBorder="1" applyAlignment="1" applyProtection="1">
      <alignment horizontal="center" vertical="center" wrapText="1"/>
      <protection/>
    </xf>
    <xf numFmtId="0" fontId="57" fillId="0" borderId="43" xfId="69" applyNumberFormat="1" applyFont="1" applyFill="1" applyBorder="1" applyAlignment="1" applyProtection="1">
      <alignment horizontal="center" vertical="center" wrapText="1"/>
      <protection/>
    </xf>
    <xf numFmtId="0" fontId="57" fillId="0" borderId="33" xfId="69" applyNumberFormat="1" applyFont="1" applyFill="1" applyBorder="1" applyAlignment="1" applyProtection="1">
      <alignment horizontal="center" vertical="center" wrapText="1"/>
      <protection/>
    </xf>
    <xf numFmtId="0" fontId="57" fillId="0" borderId="11" xfId="69" applyNumberFormat="1" applyFont="1" applyFill="1" applyBorder="1" applyAlignment="1" applyProtection="1">
      <alignment horizontal="center" vertical="center" wrapText="1"/>
      <protection/>
    </xf>
    <xf numFmtId="0" fontId="57" fillId="0" borderId="27" xfId="69" applyNumberFormat="1" applyFont="1" applyFill="1" applyBorder="1" applyAlignment="1" applyProtection="1">
      <alignment horizontal="center" vertical="center" wrapText="1"/>
      <protection/>
    </xf>
    <xf numFmtId="1" fontId="51" fillId="0" borderId="31" xfId="80" applyNumberFormat="1" applyFont="1" applyFill="1" applyBorder="1" applyAlignment="1" applyProtection="1">
      <alignment horizontal="center" vertical="center" wrapText="1"/>
      <protection locked="0"/>
    </xf>
    <xf numFmtId="1" fontId="51" fillId="0" borderId="40" xfId="80" applyNumberFormat="1" applyFont="1" applyFill="1" applyBorder="1" applyAlignment="1" applyProtection="1">
      <alignment horizontal="center" vertical="center" wrapText="1"/>
      <protection locked="0"/>
    </xf>
    <xf numFmtId="192" fontId="0" fillId="0" borderId="25" xfId="78" applyNumberFormat="1" applyFont="1" applyBorder="1" applyAlignment="1">
      <alignment horizontal="center" vertical="center"/>
      <protection/>
    </xf>
    <xf numFmtId="192" fontId="0" fillId="0" borderId="35" xfId="78" applyNumberFormat="1" applyFont="1" applyBorder="1" applyAlignment="1">
      <alignment horizontal="center" vertical="center"/>
      <protection/>
    </xf>
    <xf numFmtId="189" fontId="57" fillId="0" borderId="31" xfId="69" applyNumberFormat="1" applyFont="1" applyFill="1" applyBorder="1" applyAlignment="1" applyProtection="1">
      <alignment horizontal="center" vertical="center" wrapText="1"/>
      <protection/>
    </xf>
    <xf numFmtId="189" fontId="57" fillId="0" borderId="42" xfId="69" applyNumberFormat="1" applyFont="1" applyFill="1" applyBorder="1" applyAlignment="1" applyProtection="1">
      <alignment horizontal="center" vertical="center" wrapText="1"/>
      <protection/>
    </xf>
    <xf numFmtId="189" fontId="57" fillId="0" borderId="40" xfId="69" applyNumberFormat="1" applyFont="1" applyFill="1" applyBorder="1" applyAlignment="1" applyProtection="1">
      <alignment horizontal="center" vertical="center" wrapText="1"/>
      <protection/>
    </xf>
    <xf numFmtId="0" fontId="0" fillId="24" borderId="44" xfId="78" applyFont="1" applyFill="1" applyBorder="1" applyAlignment="1">
      <alignment horizontal="center" vertical="center" wrapText="1"/>
      <protection/>
    </xf>
    <xf numFmtId="0" fontId="57" fillId="24" borderId="31" xfId="78" applyFont="1" applyFill="1" applyBorder="1" applyAlignment="1" applyProtection="1">
      <alignment horizontal="center" vertical="center" wrapText="1"/>
      <protection/>
    </xf>
    <xf numFmtId="0" fontId="57" fillId="24" borderId="42" xfId="78" applyFont="1" applyFill="1" applyBorder="1" applyAlignment="1" applyProtection="1">
      <alignment horizontal="center" vertical="center" wrapText="1"/>
      <protection/>
    </xf>
    <xf numFmtId="0" fontId="57" fillId="24" borderId="40" xfId="78" applyFont="1" applyFill="1" applyBorder="1" applyAlignment="1" applyProtection="1">
      <alignment horizontal="center" vertical="center" wrapText="1"/>
      <protection/>
    </xf>
    <xf numFmtId="192" fontId="52" fillId="24" borderId="25" xfId="73" applyNumberFormat="1" applyFont="1" applyFill="1" applyBorder="1" applyAlignment="1" applyProtection="1">
      <alignment horizontal="center" vertical="center"/>
      <protection/>
    </xf>
    <xf numFmtId="192" fontId="52" fillId="24" borderId="44" xfId="73" applyNumberFormat="1" applyFont="1" applyFill="1" applyBorder="1" applyAlignment="1" applyProtection="1">
      <alignment horizontal="center" vertical="center"/>
      <protection/>
    </xf>
    <xf numFmtId="192" fontId="52" fillId="24" borderId="35" xfId="73" applyNumberFormat="1" applyFont="1" applyFill="1" applyBorder="1" applyAlignment="1" applyProtection="1">
      <alignment horizontal="center" vertical="center"/>
      <protection/>
    </xf>
    <xf numFmtId="9" fontId="20" fillId="24" borderId="10" xfId="80" applyFont="1" applyFill="1" applyBorder="1" applyAlignment="1">
      <alignment horizontal="center" vertical="center" wrapText="1"/>
    </xf>
    <xf numFmtId="192" fontId="0" fillId="24" borderId="25" xfId="78" applyNumberFormat="1" applyFont="1" applyFill="1" applyBorder="1" applyAlignment="1">
      <alignment horizontal="center" vertical="center"/>
      <protection/>
    </xf>
    <xf numFmtId="192" fontId="0" fillId="24" borderId="44" xfId="78" applyNumberFormat="1" applyFont="1" applyFill="1" applyBorder="1" applyAlignment="1">
      <alignment horizontal="center" vertical="center"/>
      <protection/>
    </xf>
    <xf numFmtId="192" fontId="0" fillId="24" borderId="35" xfId="78" applyNumberFormat="1" applyFont="1" applyFill="1" applyBorder="1" applyAlignment="1">
      <alignment horizontal="center" vertical="center"/>
      <protection/>
    </xf>
    <xf numFmtId="9" fontId="20" fillId="0" borderId="10" xfId="80" applyFont="1" applyBorder="1" applyAlignment="1">
      <alignment horizontal="center" vertical="center" wrapText="1"/>
    </xf>
    <xf numFmtId="0" fontId="0" fillId="0" borderId="44" xfId="78" applyFont="1" applyBorder="1" applyAlignment="1">
      <alignment horizontal="center" vertical="center" wrapText="1"/>
      <protection/>
    </xf>
    <xf numFmtId="192" fontId="0" fillId="0" borderId="44" xfId="78" applyNumberFormat="1" applyFont="1" applyBorder="1" applyAlignment="1">
      <alignment horizontal="center" vertical="center"/>
      <protection/>
    </xf>
    <xf numFmtId="192" fontId="0" fillId="25" borderId="10" xfId="78" applyNumberFormat="1" applyFont="1" applyFill="1" applyBorder="1" applyAlignment="1">
      <alignment horizontal="center" vertical="center"/>
      <protection/>
    </xf>
    <xf numFmtId="0" fontId="0" fillId="25" borderId="10" xfId="78" applyFont="1" applyFill="1" applyBorder="1" applyAlignment="1">
      <alignment horizontal="center" vertical="center"/>
      <protection/>
    </xf>
    <xf numFmtId="0" fontId="57" fillId="25" borderId="31" xfId="78" applyFont="1" applyFill="1" applyBorder="1" applyAlignment="1" applyProtection="1">
      <alignment horizontal="center" vertical="center" wrapText="1"/>
      <protection/>
    </xf>
    <xf numFmtId="0" fontId="57" fillId="25" borderId="42" xfId="78" applyFont="1" applyFill="1" applyBorder="1" applyAlignment="1" applyProtection="1">
      <alignment horizontal="center" vertical="center" wrapText="1"/>
      <protection/>
    </xf>
    <xf numFmtId="0" fontId="57" fillId="25" borderId="40" xfId="78" applyFont="1" applyFill="1" applyBorder="1" applyAlignment="1" applyProtection="1">
      <alignment horizontal="center" vertical="center" wrapText="1"/>
      <protection/>
    </xf>
    <xf numFmtId="1" fontId="20" fillId="25" borderId="31" xfId="80" applyNumberFormat="1" applyFont="1" applyFill="1" applyBorder="1" applyAlignment="1">
      <alignment horizontal="center" vertical="center" wrapText="1"/>
    </xf>
    <xf numFmtId="1" fontId="20" fillId="25" borderId="40" xfId="80" applyNumberFormat="1" applyFont="1" applyFill="1" applyBorder="1" applyAlignment="1">
      <alignment horizontal="center" vertical="center" wrapText="1"/>
    </xf>
    <xf numFmtId="1" fontId="20" fillId="0" borderId="31" xfId="80" applyNumberFormat="1" applyFont="1" applyBorder="1" applyAlignment="1">
      <alignment horizontal="center" vertical="center" wrapText="1"/>
    </xf>
    <xf numFmtId="1" fontId="20" fillId="0" borderId="40" xfId="80" applyNumberFormat="1" applyFont="1" applyBorder="1" applyAlignment="1">
      <alignment horizontal="center" vertical="center" wrapText="1"/>
    </xf>
    <xf numFmtId="192" fontId="27" fillId="4" borderId="31" xfId="80" applyNumberFormat="1" applyFont="1" applyFill="1" applyBorder="1" applyAlignment="1">
      <alignment horizontal="center" vertical="center"/>
    </xf>
    <xf numFmtId="9" fontId="27" fillId="4" borderId="40" xfId="80" applyFont="1" applyFill="1" applyBorder="1" applyAlignment="1">
      <alignment horizontal="center" vertical="center"/>
    </xf>
    <xf numFmtId="0" fontId="0" fillId="25" borderId="25" xfId="78" applyFont="1" applyFill="1" applyBorder="1" applyAlignment="1">
      <alignment horizontal="center" vertical="center" wrapText="1"/>
      <protection/>
    </xf>
    <xf numFmtId="0" fontId="0" fillId="25" borderId="35" xfId="78" applyFont="1" applyFill="1" applyBorder="1" applyAlignment="1">
      <alignment horizontal="center" vertical="center" wrapText="1"/>
      <protection/>
    </xf>
    <xf numFmtId="192" fontId="52" fillId="25" borderId="25" xfId="73" applyNumberFormat="1" applyFont="1" applyFill="1" applyBorder="1" applyAlignment="1" applyProtection="1">
      <alignment horizontal="center" vertical="center"/>
      <protection/>
    </xf>
    <xf numFmtId="192" fontId="52" fillId="25" borderId="35" xfId="73" applyNumberFormat="1" applyFont="1" applyFill="1" applyBorder="1" applyAlignment="1" applyProtection="1">
      <alignment horizontal="center" vertical="center"/>
      <protection/>
    </xf>
    <xf numFmtId="9" fontId="20" fillId="25" borderId="10" xfId="8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171" fontId="22" fillId="0" borderId="10" xfId="64" applyFont="1" applyFill="1" applyBorder="1" applyAlignment="1">
      <alignment vertical="center"/>
    </xf>
  </cellXfs>
  <cellStyles count="7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Millares [0]_3-SISTEMA DESARROLLO ADMINISTRATIVO-POA 2008-1" xfId="63"/>
    <cellStyle name="Millares 2" xfId="64"/>
    <cellStyle name="Millares 5" xfId="65"/>
    <cellStyle name="Millares_3-SISTEMA DESARROLLO ADMINISTRATIVO-POA 2008-1" xfId="66"/>
    <cellStyle name="Millares_Copia de MATRICES OPERATIVAS PROYECTOS PAT 07-09-AJUSTADAS-2008" xfId="67"/>
    <cellStyle name="Millares_FORMATO POA" xfId="68"/>
    <cellStyle name="Millares_Libro2" xfId="69"/>
    <cellStyle name="Currency" xfId="70"/>
    <cellStyle name="Currency [0]" xfId="71"/>
    <cellStyle name="Moneda [0] 2" xfId="72"/>
    <cellStyle name="Moneda 2" xfId="73"/>
    <cellStyle name="Moneda 2 2" xfId="74"/>
    <cellStyle name="Moneda 3" xfId="75"/>
    <cellStyle name="Neutral" xfId="76"/>
    <cellStyle name="Normal 2" xfId="77"/>
    <cellStyle name="Normal 2 2 2" xfId="78"/>
    <cellStyle name="Notas" xfId="79"/>
    <cellStyle name="Percent" xfId="80"/>
    <cellStyle name="Porcentaje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Desktop\PLANES%20OPERATIVOS%202018\9.%20REDES%20DE%20MONITOREO%20Y%20CALIDAD%20AMBIENTAL\9.1%20CONSTRUCCION%20LABORATORIO\FEV-16%20Construccion%20laborator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URSONATU25\emisiones%20atmosfericas\UDownloads\FEV-16%20Operaci&#243;n%20laboratorio%20(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alvarez\Desktop\FEV-16%20Operaci&#243;n%20laboratorio%20405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2">
        <row r="4">
          <cell r="F4" t="str">
            <v>Versión 0</v>
          </cell>
          <cell r="G4">
            <v>42999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1">
        <row r="4">
          <cell r="K4" t="str">
            <v>Versión 0</v>
          </cell>
          <cell r="O4">
            <v>42999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 "/>
    </sheetNames>
    <sheetDataSet>
      <sheetData sheetId="0">
        <row r="4">
          <cell r="K4" t="str">
            <v>Versión 0</v>
          </cell>
          <cell r="N4">
            <v>42999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showGridLines="0" zoomScale="80" zoomScaleNormal="80" zoomScalePageLayoutView="0" workbookViewId="0" topLeftCell="I13">
      <selection activeCell="A19" sqref="A19:K19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11.57421875" style="1" customWidth="1"/>
    <col min="6" max="6" width="29.28125" style="1" customWidth="1"/>
    <col min="7" max="7" width="25.28125" style="2" customWidth="1"/>
    <col min="8" max="8" width="22.28125" style="1" customWidth="1"/>
    <col min="9" max="9" width="19.8515625" style="1" customWidth="1"/>
    <col min="10" max="10" width="27.57421875" style="1" customWidth="1"/>
    <col min="11" max="11" width="25.28125" style="1" customWidth="1"/>
    <col min="12" max="12" width="18.140625" style="1" customWidth="1"/>
    <col min="13" max="17" width="19.421875" style="1" customWidth="1"/>
    <col min="18" max="18" width="11.421875" style="1" customWidth="1"/>
    <col min="19" max="19" width="11.421875" style="1" hidden="1" customWidth="1"/>
    <col min="20" max="16384" width="11.421875" style="1" customWidth="1"/>
  </cols>
  <sheetData>
    <row r="1" spans="1:17" ht="31.5" customHeight="1">
      <c r="A1" s="286"/>
      <c r="B1" s="286"/>
      <c r="C1" s="277" t="s">
        <v>49</v>
      </c>
      <c r="D1" s="278"/>
      <c r="E1" s="278"/>
      <c r="F1" s="278"/>
      <c r="G1" s="278"/>
      <c r="H1" s="278"/>
      <c r="I1" s="278"/>
      <c r="J1" s="279"/>
      <c r="K1" s="287" t="s">
        <v>95</v>
      </c>
      <c r="L1" s="287"/>
      <c r="M1" s="287"/>
      <c r="N1" s="287"/>
      <c r="O1" s="287"/>
      <c r="P1" s="92"/>
      <c r="Q1" s="92"/>
    </row>
    <row r="2" spans="1:17" ht="19.5" customHeight="1">
      <c r="A2" s="286"/>
      <c r="B2" s="286"/>
      <c r="C2" s="280"/>
      <c r="D2" s="281"/>
      <c r="E2" s="281"/>
      <c r="F2" s="281"/>
      <c r="G2" s="281"/>
      <c r="H2" s="281"/>
      <c r="I2" s="281"/>
      <c r="J2" s="282"/>
      <c r="K2" s="233" t="s">
        <v>52</v>
      </c>
      <c r="L2" s="233"/>
      <c r="M2" s="233"/>
      <c r="N2" s="233"/>
      <c r="O2" s="233"/>
      <c r="P2" s="39"/>
      <c r="Q2" s="39"/>
    </row>
    <row r="3" spans="1:17" ht="19.5" customHeight="1">
      <c r="A3" s="286"/>
      <c r="B3" s="286"/>
      <c r="C3" s="277" t="s">
        <v>50</v>
      </c>
      <c r="D3" s="278"/>
      <c r="E3" s="278"/>
      <c r="F3" s="278"/>
      <c r="G3" s="278"/>
      <c r="H3" s="278"/>
      <c r="I3" s="278"/>
      <c r="J3" s="279"/>
      <c r="K3" s="233" t="s">
        <v>53</v>
      </c>
      <c r="L3" s="233"/>
      <c r="M3" s="233"/>
      <c r="N3" s="233" t="s">
        <v>66</v>
      </c>
      <c r="O3" s="233"/>
      <c r="P3" s="39"/>
      <c r="Q3" s="39"/>
    </row>
    <row r="4" spans="1:17" ht="24.75" customHeight="1">
      <c r="A4" s="286"/>
      <c r="B4" s="286"/>
      <c r="C4" s="280"/>
      <c r="D4" s="281"/>
      <c r="E4" s="281"/>
      <c r="F4" s="281"/>
      <c r="G4" s="281"/>
      <c r="H4" s="281"/>
      <c r="I4" s="281"/>
      <c r="J4" s="282"/>
      <c r="K4" s="229" t="s">
        <v>171</v>
      </c>
      <c r="L4" s="230"/>
      <c r="M4" s="231"/>
      <c r="N4" s="234">
        <v>42999</v>
      </c>
      <c r="O4" s="284"/>
      <c r="P4" s="93"/>
      <c r="Q4" s="93"/>
    </row>
    <row r="5" spans="1:19" ht="31.5" customHeight="1">
      <c r="A5" s="283" t="s">
        <v>101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94"/>
      <c r="Q5" s="94"/>
      <c r="S5" s="127" t="s">
        <v>216</v>
      </c>
    </row>
    <row r="6" spans="1:19" ht="30.75" customHeight="1">
      <c r="A6" s="285" t="s">
        <v>3</v>
      </c>
      <c r="B6" s="285"/>
      <c r="C6" s="285"/>
      <c r="D6" s="276" t="s">
        <v>123</v>
      </c>
      <c r="E6" s="276"/>
      <c r="F6" s="276"/>
      <c r="G6" s="276"/>
      <c r="H6" s="115" t="s">
        <v>0</v>
      </c>
      <c r="I6" s="116" t="s">
        <v>1</v>
      </c>
      <c r="J6" s="103"/>
      <c r="K6" s="37"/>
      <c r="L6" s="288"/>
      <c r="M6" s="288"/>
      <c r="N6" s="90"/>
      <c r="O6" s="109"/>
      <c r="P6" s="90"/>
      <c r="Q6" s="90"/>
      <c r="R6" s="3"/>
      <c r="S6" s="127" t="s">
        <v>162</v>
      </c>
    </row>
    <row r="7" spans="1:19" ht="34.5" customHeight="1">
      <c r="A7" s="264" t="s">
        <v>60</v>
      </c>
      <c r="B7" s="264"/>
      <c r="C7" s="264"/>
      <c r="D7" s="272" t="s">
        <v>165</v>
      </c>
      <c r="E7" s="272"/>
      <c r="F7" s="272"/>
      <c r="G7" s="272"/>
      <c r="H7" s="36" t="s">
        <v>103</v>
      </c>
      <c r="I7" s="101">
        <v>520000000</v>
      </c>
      <c r="J7" s="104"/>
      <c r="K7" s="33"/>
      <c r="L7" s="271"/>
      <c r="M7" s="271"/>
      <c r="N7" s="34"/>
      <c r="O7" s="110"/>
      <c r="P7" s="34"/>
      <c r="Q7" s="34"/>
      <c r="S7" s="127" t="s">
        <v>163</v>
      </c>
    </row>
    <row r="8" spans="1:19" ht="34.5" customHeight="1">
      <c r="A8" s="261" t="s">
        <v>108</v>
      </c>
      <c r="B8" s="262"/>
      <c r="C8" s="263"/>
      <c r="D8" s="258" t="s">
        <v>166</v>
      </c>
      <c r="E8" s="259"/>
      <c r="F8" s="259"/>
      <c r="G8" s="260"/>
      <c r="H8" s="28" t="s">
        <v>92</v>
      </c>
      <c r="I8" s="102" t="s">
        <v>4</v>
      </c>
      <c r="J8" s="104"/>
      <c r="K8" s="33"/>
      <c r="L8" s="34"/>
      <c r="M8" s="34"/>
      <c r="N8" s="34"/>
      <c r="O8" s="110"/>
      <c r="P8" s="34"/>
      <c r="Q8" s="34"/>
      <c r="S8" s="127" t="s">
        <v>172</v>
      </c>
    </row>
    <row r="9" spans="1:19" ht="33" customHeight="1">
      <c r="A9" s="264" t="s">
        <v>2</v>
      </c>
      <c r="B9" s="264"/>
      <c r="C9" s="264"/>
      <c r="D9" s="272" t="s">
        <v>144</v>
      </c>
      <c r="E9" s="272"/>
      <c r="F9" s="272"/>
      <c r="G9" s="272"/>
      <c r="H9" s="28" t="s">
        <v>93</v>
      </c>
      <c r="I9" s="102" t="s">
        <v>4</v>
      </c>
      <c r="J9" s="105"/>
      <c r="K9" s="35"/>
      <c r="L9" s="271"/>
      <c r="M9" s="271"/>
      <c r="N9" s="34"/>
      <c r="O9" s="110"/>
      <c r="P9" s="34"/>
      <c r="Q9" s="34"/>
      <c r="S9" s="127" t="s">
        <v>164</v>
      </c>
    </row>
    <row r="10" spans="1:19" ht="30" customHeight="1">
      <c r="A10" s="264" t="s">
        <v>61</v>
      </c>
      <c r="B10" s="264"/>
      <c r="C10" s="264"/>
      <c r="D10" s="267">
        <v>32040900010203</v>
      </c>
      <c r="E10" s="268"/>
      <c r="F10" s="268"/>
      <c r="G10" s="269"/>
      <c r="H10" s="28" t="s">
        <v>94</v>
      </c>
      <c r="I10" s="102" t="s">
        <v>4</v>
      </c>
      <c r="J10" s="105"/>
      <c r="K10" s="35"/>
      <c r="L10" s="34"/>
      <c r="M10" s="34"/>
      <c r="N10" s="34"/>
      <c r="O10" s="110"/>
      <c r="P10" s="34"/>
      <c r="Q10" s="34"/>
      <c r="S10" s="127" t="s">
        <v>175</v>
      </c>
    </row>
    <row r="11" spans="1:19" ht="22.5" customHeight="1">
      <c r="A11" s="111"/>
      <c r="B11" s="111"/>
      <c r="C11" s="111"/>
      <c r="D11" s="112"/>
      <c r="E11" s="112"/>
      <c r="F11" s="112"/>
      <c r="G11" s="112"/>
      <c r="H11" s="113" t="s">
        <v>9</v>
      </c>
      <c r="I11" s="190">
        <f>SUM(I7:I10)</f>
        <v>520000000</v>
      </c>
      <c r="J11" s="106"/>
      <c r="K11" s="107"/>
      <c r="L11" s="237"/>
      <c r="M11" s="237"/>
      <c r="N11" s="108"/>
      <c r="O11" s="114"/>
      <c r="P11" s="34"/>
      <c r="Q11" s="34"/>
      <c r="S11" s="127" t="s">
        <v>174</v>
      </c>
    </row>
    <row r="12" spans="1:19" ht="35.25" customHeight="1">
      <c r="A12" s="265" t="s">
        <v>5</v>
      </c>
      <c r="B12" s="256" t="s">
        <v>160</v>
      </c>
      <c r="C12" s="256"/>
      <c r="D12" s="257"/>
      <c r="E12" s="238" t="s">
        <v>5</v>
      </c>
      <c r="F12" s="273" t="s">
        <v>109</v>
      </c>
      <c r="G12" s="256" t="s">
        <v>6</v>
      </c>
      <c r="H12" s="270" t="s">
        <v>205</v>
      </c>
      <c r="I12" s="270"/>
      <c r="J12" s="275" t="s">
        <v>7</v>
      </c>
      <c r="K12" s="275"/>
      <c r="L12" s="266" t="s">
        <v>96</v>
      </c>
      <c r="M12" s="266"/>
      <c r="N12" s="266"/>
      <c r="O12" s="266"/>
      <c r="P12" s="97"/>
      <c r="Q12" s="95"/>
      <c r="S12" s="128" t="s">
        <v>173</v>
      </c>
    </row>
    <row r="13" spans="1:19" ht="53.25" customHeight="1">
      <c r="A13" s="265"/>
      <c r="B13" s="256"/>
      <c r="C13" s="256"/>
      <c r="D13" s="257"/>
      <c r="E13" s="238"/>
      <c r="F13" s="274"/>
      <c r="G13" s="256"/>
      <c r="H13" s="91" t="s">
        <v>8</v>
      </c>
      <c r="I13" s="99" t="s">
        <v>62</v>
      </c>
      <c r="J13" s="91" t="s">
        <v>8</v>
      </c>
      <c r="K13" s="99" t="s">
        <v>62</v>
      </c>
      <c r="L13" s="98" t="s">
        <v>216</v>
      </c>
      <c r="M13" s="98"/>
      <c r="N13" s="98"/>
      <c r="O13" s="98"/>
      <c r="P13" s="97"/>
      <c r="Q13" s="97"/>
      <c r="S13" s="128" t="s">
        <v>170</v>
      </c>
    </row>
    <row r="14" spans="1:19" ht="72" customHeight="1">
      <c r="A14" s="289">
        <v>1</v>
      </c>
      <c r="B14" s="291" t="s">
        <v>145</v>
      </c>
      <c r="C14" s="292"/>
      <c r="D14" s="293"/>
      <c r="E14" s="164">
        <v>1</v>
      </c>
      <c r="F14" s="132" t="s">
        <v>191</v>
      </c>
      <c r="G14" s="297" t="s">
        <v>178</v>
      </c>
      <c r="H14" s="133" t="s">
        <v>195</v>
      </c>
      <c r="I14" s="300">
        <v>1</v>
      </c>
      <c r="J14" s="133" t="s">
        <v>180</v>
      </c>
      <c r="K14" s="301" t="s">
        <v>157</v>
      </c>
      <c r="L14" s="137">
        <v>149907169.72</v>
      </c>
      <c r="M14" s="137"/>
      <c r="N14" s="137"/>
      <c r="O14" s="137"/>
      <c r="P14" s="97"/>
      <c r="Q14" s="97"/>
      <c r="S14" s="128"/>
    </row>
    <row r="15" spans="1:19" ht="72" customHeight="1">
      <c r="A15" s="290"/>
      <c r="B15" s="294"/>
      <c r="C15" s="295"/>
      <c r="D15" s="296"/>
      <c r="E15" s="164">
        <v>2</v>
      </c>
      <c r="F15" s="132" t="s">
        <v>192</v>
      </c>
      <c r="G15" s="298"/>
      <c r="H15" s="133" t="s">
        <v>196</v>
      </c>
      <c r="I15" s="300"/>
      <c r="J15" s="133" t="s">
        <v>197</v>
      </c>
      <c r="K15" s="302"/>
      <c r="L15" s="137">
        <f>100400000+187866823</f>
        <v>288266823</v>
      </c>
      <c r="M15" s="137"/>
      <c r="N15" s="137"/>
      <c r="O15" s="137"/>
      <c r="P15" s="97"/>
      <c r="Q15" s="97"/>
      <c r="S15" s="128"/>
    </row>
    <row r="16" spans="1:19" ht="72" customHeight="1">
      <c r="A16" s="290"/>
      <c r="B16" s="294"/>
      <c r="C16" s="295"/>
      <c r="D16" s="296"/>
      <c r="E16" s="164">
        <v>3</v>
      </c>
      <c r="F16" s="132" t="s">
        <v>177</v>
      </c>
      <c r="G16" s="298"/>
      <c r="H16" s="133" t="s">
        <v>179</v>
      </c>
      <c r="I16" s="300"/>
      <c r="J16" s="133" t="s">
        <v>198</v>
      </c>
      <c r="K16" s="302"/>
      <c r="L16" s="137">
        <v>1506000</v>
      </c>
      <c r="M16" s="137"/>
      <c r="N16" s="137"/>
      <c r="O16" s="137"/>
      <c r="P16" s="97"/>
      <c r="Q16" s="97"/>
      <c r="S16" s="128"/>
    </row>
    <row r="17" spans="1:19" ht="72" customHeight="1">
      <c r="A17" s="289">
        <v>2</v>
      </c>
      <c r="B17" s="291" t="s">
        <v>146</v>
      </c>
      <c r="C17" s="292"/>
      <c r="D17" s="293"/>
      <c r="E17" s="164">
        <v>1</v>
      </c>
      <c r="F17" s="132" t="s">
        <v>193</v>
      </c>
      <c r="G17" s="298"/>
      <c r="H17" s="133" t="s">
        <v>199</v>
      </c>
      <c r="I17" s="310">
        <v>2</v>
      </c>
      <c r="J17" s="133" t="s">
        <v>200</v>
      </c>
      <c r="K17" s="185"/>
      <c r="L17" s="137">
        <v>20080000</v>
      </c>
      <c r="M17" s="137"/>
      <c r="N17" s="137"/>
      <c r="O17" s="137"/>
      <c r="P17" s="97"/>
      <c r="Q17" s="97"/>
      <c r="S17" s="128"/>
    </row>
    <row r="18" spans="1:19" s="3" customFormat="1" ht="67.5" customHeight="1">
      <c r="A18" s="309"/>
      <c r="B18" s="306"/>
      <c r="C18" s="307"/>
      <c r="D18" s="308"/>
      <c r="E18" s="134">
        <v>2</v>
      </c>
      <c r="F18" s="132" t="s">
        <v>194</v>
      </c>
      <c r="G18" s="299"/>
      <c r="H18" s="133" t="s">
        <v>201</v>
      </c>
      <c r="I18" s="311"/>
      <c r="J18" s="133" t="s">
        <v>202</v>
      </c>
      <c r="K18" s="135" t="s">
        <v>158</v>
      </c>
      <c r="L18" s="137">
        <v>60240007</v>
      </c>
      <c r="M18" s="168"/>
      <c r="N18" s="45"/>
      <c r="O18" s="138"/>
      <c r="P18" s="169"/>
      <c r="Q18" s="97"/>
      <c r="S18" s="128"/>
    </row>
    <row r="19" spans="1:17" s="3" customFormat="1" ht="23.25" customHeight="1">
      <c r="A19" s="242" t="s">
        <v>110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4"/>
      <c r="L19" s="100">
        <f>SUM(L14:L18)</f>
        <v>519999999.72</v>
      </c>
      <c r="M19" s="100">
        <f>SUM(M14:M18)</f>
        <v>0</v>
      </c>
      <c r="N19" s="100">
        <f>SUM(N14:N18)</f>
        <v>0</v>
      </c>
      <c r="O19" s="100">
        <f>SUM(O14:O18)</f>
        <v>0</v>
      </c>
      <c r="P19" s="1"/>
      <c r="Q19" s="167"/>
    </row>
    <row r="20" spans="1:17" s="3" customFormat="1" ht="23.25" customHeight="1">
      <c r="A20" s="242" t="s">
        <v>167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4"/>
      <c r="L20" s="303">
        <f>L19+M19+N19+O19</f>
        <v>519999999.72</v>
      </c>
      <c r="M20" s="304"/>
      <c r="N20" s="304"/>
      <c r="O20" s="305"/>
      <c r="P20" s="1"/>
      <c r="Q20" s="1"/>
    </row>
    <row r="21" spans="1:17" s="3" customFormat="1" ht="23.25" customHeight="1">
      <c r="A21" s="232" t="s">
        <v>86</v>
      </c>
      <c r="B21" s="232"/>
      <c r="C21" s="232" t="s">
        <v>64</v>
      </c>
      <c r="D21" s="232"/>
      <c r="E21" s="232"/>
      <c r="F21" s="232"/>
      <c r="G21" s="232"/>
      <c r="H21" s="232"/>
      <c r="I21" s="121" t="s">
        <v>13</v>
      </c>
      <c r="J21" s="119"/>
      <c r="L21" s="32"/>
      <c r="M21" s="1"/>
      <c r="N21" s="1"/>
      <c r="O21" s="1"/>
      <c r="P21" s="167"/>
      <c r="Q21" s="1"/>
    </row>
    <row r="22" spans="1:17" s="3" customFormat="1" ht="40.5" customHeight="1">
      <c r="A22" s="251">
        <v>0</v>
      </c>
      <c r="B22" s="252"/>
      <c r="C22" s="253" t="s">
        <v>176</v>
      </c>
      <c r="D22" s="254"/>
      <c r="E22" s="254"/>
      <c r="F22" s="254"/>
      <c r="G22" s="254"/>
      <c r="H22" s="255"/>
      <c r="I22" s="184">
        <v>43439</v>
      </c>
      <c r="J22" s="120"/>
      <c r="K22" s="31"/>
      <c r="L22" s="32"/>
      <c r="M22" s="1"/>
      <c r="N22" s="1"/>
      <c r="O22" s="1"/>
      <c r="P22" s="1"/>
      <c r="Q22" s="1"/>
    </row>
    <row r="23" spans="1:17" s="3" customFormat="1" ht="18" customHeight="1">
      <c r="A23" s="246"/>
      <c r="B23" s="247"/>
      <c r="C23" s="248"/>
      <c r="D23" s="249"/>
      <c r="E23" s="249"/>
      <c r="F23" s="249"/>
      <c r="G23" s="249"/>
      <c r="H23" s="250"/>
      <c r="I23" s="130"/>
      <c r="J23" s="120"/>
      <c r="K23" s="31"/>
      <c r="L23" s="32"/>
      <c r="M23" s="1"/>
      <c r="N23" s="1"/>
      <c r="O23" s="1"/>
      <c r="P23" s="171"/>
      <c r="Q23" s="1"/>
    </row>
    <row r="24" spans="1:17" s="3" customFormat="1" ht="17.25" customHeight="1">
      <c r="A24" s="1"/>
      <c r="B24" s="31"/>
      <c r="C24" s="31"/>
      <c r="D24" s="38"/>
      <c r="E24" s="38"/>
      <c r="F24" s="38"/>
      <c r="G24" s="38"/>
      <c r="H24" s="38"/>
      <c r="I24" s="38"/>
      <c r="J24" s="38"/>
      <c r="K24" s="31"/>
      <c r="L24" s="32"/>
      <c r="M24" s="1"/>
      <c r="N24" s="1"/>
      <c r="O24" s="1"/>
      <c r="P24" s="1"/>
      <c r="Q24" s="1"/>
    </row>
    <row r="25" spans="1:17" s="3" customFormat="1" ht="21.75" customHeight="1">
      <c r="A25" s="1"/>
      <c r="B25" s="29"/>
      <c r="C25" s="239" t="s">
        <v>10</v>
      </c>
      <c r="D25" s="240"/>
      <c r="E25" s="240"/>
      <c r="F25" s="241"/>
      <c r="G25" s="245" t="s">
        <v>87</v>
      </c>
      <c r="H25" s="245"/>
      <c r="I25" s="245"/>
      <c r="J25" s="117"/>
      <c r="K25" s="117"/>
      <c r="L25" s="117"/>
      <c r="M25" s="117"/>
      <c r="N25" s="96"/>
      <c r="O25" s="96"/>
      <c r="P25" s="96"/>
      <c r="Q25" s="96"/>
    </row>
    <row r="26" spans="1:18" ht="29.25" customHeight="1">
      <c r="A26" s="235" t="s">
        <v>11</v>
      </c>
      <c r="B26" s="235"/>
      <c r="C26" s="229" t="s">
        <v>203</v>
      </c>
      <c r="D26" s="230"/>
      <c r="E26" s="230"/>
      <c r="F26" s="231"/>
      <c r="G26" s="233" t="s">
        <v>204</v>
      </c>
      <c r="H26" s="233"/>
      <c r="I26" s="233"/>
      <c r="J26" s="118"/>
      <c r="K26" s="118"/>
      <c r="L26" s="118"/>
      <c r="M26" s="118"/>
      <c r="N26" s="39"/>
      <c r="O26" s="39"/>
      <c r="P26" s="39"/>
      <c r="Q26" s="39"/>
      <c r="R26" s="39"/>
    </row>
    <row r="27" spans="1:18" ht="29.25" customHeight="1">
      <c r="A27" s="235" t="s">
        <v>12</v>
      </c>
      <c r="B27" s="235"/>
      <c r="C27" s="229" t="s">
        <v>168</v>
      </c>
      <c r="D27" s="230"/>
      <c r="E27" s="230"/>
      <c r="F27" s="231"/>
      <c r="G27" s="233" t="s">
        <v>169</v>
      </c>
      <c r="H27" s="233"/>
      <c r="I27" s="233"/>
      <c r="J27" s="118"/>
      <c r="K27" s="118"/>
      <c r="L27" s="118"/>
      <c r="M27" s="118"/>
      <c r="N27" s="39"/>
      <c r="O27" s="39"/>
      <c r="P27" s="39"/>
      <c r="Q27" s="39"/>
      <c r="R27" s="39"/>
    </row>
    <row r="28" spans="1:18" ht="29.25" customHeight="1">
      <c r="A28" s="233" t="s">
        <v>73</v>
      </c>
      <c r="B28" s="233"/>
      <c r="C28" s="229"/>
      <c r="D28" s="230"/>
      <c r="E28" s="230"/>
      <c r="F28" s="231"/>
      <c r="G28" s="233"/>
      <c r="H28" s="233"/>
      <c r="I28" s="233"/>
      <c r="J28" s="118"/>
      <c r="K28" s="118"/>
      <c r="L28" s="118"/>
      <c r="M28" s="118"/>
      <c r="N28" s="39"/>
      <c r="O28" s="39"/>
      <c r="P28" s="39"/>
      <c r="Q28" s="39"/>
      <c r="R28" s="39"/>
    </row>
    <row r="29" spans="1:18" ht="29.25" customHeight="1">
      <c r="A29" s="235" t="s">
        <v>13</v>
      </c>
      <c r="B29" s="235"/>
      <c r="C29" s="234">
        <v>43804</v>
      </c>
      <c r="D29" s="230"/>
      <c r="E29" s="230"/>
      <c r="F29" s="231"/>
      <c r="G29" s="236">
        <f>C29</f>
        <v>43804</v>
      </c>
      <c r="H29" s="233"/>
      <c r="I29" s="233"/>
      <c r="J29" s="118"/>
      <c r="K29" s="118"/>
      <c r="L29" s="118"/>
      <c r="M29" s="118"/>
      <c r="N29" s="39"/>
      <c r="O29" s="39"/>
      <c r="P29" s="39"/>
      <c r="Q29" s="39"/>
      <c r="R29" s="39"/>
    </row>
  </sheetData>
  <sheetProtection/>
  <mergeCells count="63">
    <mergeCell ref="A14:A16"/>
    <mergeCell ref="B14:D16"/>
    <mergeCell ref="G14:G18"/>
    <mergeCell ref="I14:I16"/>
    <mergeCell ref="K14:K16"/>
    <mergeCell ref="L20:O20"/>
    <mergeCell ref="B17:D18"/>
    <mergeCell ref="A17:A18"/>
    <mergeCell ref="I17:I18"/>
    <mergeCell ref="A1:B4"/>
    <mergeCell ref="K1:O1"/>
    <mergeCell ref="L7:M7"/>
    <mergeCell ref="N3:O3"/>
    <mergeCell ref="L6:M6"/>
    <mergeCell ref="K2:O2"/>
    <mergeCell ref="D7:G7"/>
    <mergeCell ref="K4:M4"/>
    <mergeCell ref="D6:G6"/>
    <mergeCell ref="C1:J2"/>
    <mergeCell ref="C3:J4"/>
    <mergeCell ref="K3:M3"/>
    <mergeCell ref="A7:C7"/>
    <mergeCell ref="A5:O5"/>
    <mergeCell ref="N4:O4"/>
    <mergeCell ref="A6:C6"/>
    <mergeCell ref="L12:O12"/>
    <mergeCell ref="D10:G10"/>
    <mergeCell ref="H12:I12"/>
    <mergeCell ref="L9:M9"/>
    <mergeCell ref="D9:G9"/>
    <mergeCell ref="F12:F13"/>
    <mergeCell ref="J12:K12"/>
    <mergeCell ref="G12:G13"/>
    <mergeCell ref="A21:B21"/>
    <mergeCell ref="A22:B22"/>
    <mergeCell ref="C22:H22"/>
    <mergeCell ref="B12:D13"/>
    <mergeCell ref="D8:G8"/>
    <mergeCell ref="A8:C8"/>
    <mergeCell ref="A10:C10"/>
    <mergeCell ref="A9:C9"/>
    <mergeCell ref="A20:K20"/>
    <mergeCell ref="A12:A13"/>
    <mergeCell ref="A26:B26"/>
    <mergeCell ref="L11:M11"/>
    <mergeCell ref="E12:E13"/>
    <mergeCell ref="A28:B28"/>
    <mergeCell ref="C25:F25"/>
    <mergeCell ref="A19:K19"/>
    <mergeCell ref="C27:F27"/>
    <mergeCell ref="G25:I25"/>
    <mergeCell ref="A23:B23"/>
    <mergeCell ref="C23:H23"/>
    <mergeCell ref="C28:F28"/>
    <mergeCell ref="C21:H21"/>
    <mergeCell ref="C26:F26"/>
    <mergeCell ref="G26:I26"/>
    <mergeCell ref="C29:F29"/>
    <mergeCell ref="A29:B29"/>
    <mergeCell ref="G29:I29"/>
    <mergeCell ref="A27:B27"/>
    <mergeCell ref="G28:I28"/>
    <mergeCell ref="G27:I27"/>
  </mergeCells>
  <dataValidations count="1">
    <dataValidation type="list" allowBlank="1" showInputMessage="1" showErrorMessage="1" sqref="L13:M13 O13:O17 N13">
      <formula1>$S$5:$S$14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7"/>
  <sheetViews>
    <sheetView tabSelected="1" zoomScale="82" zoomScaleNormal="82" zoomScaleSheetLayoutView="100" zoomScalePageLayoutView="0" workbookViewId="0" topLeftCell="A52">
      <selection activeCell="A75" sqref="A75:B75"/>
    </sheetView>
  </sheetViews>
  <sheetFormatPr defaultColWidth="11.421875" defaultRowHeight="12.75"/>
  <cols>
    <col min="1" max="1" width="34.28125" style="1" customWidth="1"/>
    <col min="2" max="2" width="17.421875" style="1" customWidth="1"/>
    <col min="3" max="3" width="17.8515625" style="10" customWidth="1"/>
    <col min="4" max="4" width="14.421875" style="11" customWidth="1"/>
    <col min="5" max="5" width="15.28125" style="12" customWidth="1"/>
    <col min="6" max="6" width="17.7109375" style="11" customWidth="1"/>
    <col min="7" max="7" width="5.7109375" style="4" customWidth="1"/>
    <col min="8" max="8" width="7.00390625" style="4" customWidth="1"/>
    <col min="9" max="9" width="6.7109375" style="4" customWidth="1"/>
    <col min="10" max="17" width="5.7109375" style="4" customWidth="1"/>
    <col min="18" max="18" width="6.28125" style="4" customWidth="1"/>
    <col min="19" max="28" width="11.421875" style="1" hidden="1" customWidth="1"/>
    <col min="29" max="16384" width="11.421875" style="1" customWidth="1"/>
  </cols>
  <sheetData>
    <row r="1" spans="1:18" ht="34.5" customHeight="1">
      <c r="A1" s="391"/>
      <c r="B1" s="398" t="s">
        <v>14</v>
      </c>
      <c r="C1" s="399"/>
      <c r="D1" s="399"/>
      <c r="E1" s="399"/>
      <c r="F1" s="399"/>
      <c r="G1" s="399"/>
      <c r="H1" s="399"/>
      <c r="I1" s="399"/>
      <c r="J1" s="399"/>
      <c r="K1" s="506" t="s">
        <v>65</v>
      </c>
      <c r="L1" s="507"/>
      <c r="M1" s="507"/>
      <c r="N1" s="507"/>
      <c r="O1" s="507"/>
      <c r="P1" s="507"/>
      <c r="Q1" s="507"/>
      <c r="R1" s="508"/>
    </row>
    <row r="2" spans="1:18" ht="25.5" customHeight="1">
      <c r="A2" s="392"/>
      <c r="B2" s="400"/>
      <c r="C2" s="401"/>
      <c r="D2" s="401"/>
      <c r="E2" s="401"/>
      <c r="F2" s="401"/>
      <c r="G2" s="401"/>
      <c r="H2" s="401"/>
      <c r="I2" s="401"/>
      <c r="J2" s="401"/>
      <c r="K2" s="509" t="s">
        <v>52</v>
      </c>
      <c r="L2" s="510"/>
      <c r="M2" s="510"/>
      <c r="N2" s="510"/>
      <c r="O2" s="510"/>
      <c r="P2" s="510"/>
      <c r="Q2" s="510"/>
      <c r="R2" s="511"/>
    </row>
    <row r="3" spans="1:18" ht="33" customHeight="1">
      <c r="A3" s="392"/>
      <c r="B3" s="363" t="s">
        <v>50</v>
      </c>
      <c r="C3" s="364"/>
      <c r="D3" s="364"/>
      <c r="E3" s="364"/>
      <c r="F3" s="364"/>
      <c r="G3" s="364"/>
      <c r="H3" s="364"/>
      <c r="I3" s="364"/>
      <c r="J3" s="365"/>
      <c r="K3" s="404" t="s">
        <v>53</v>
      </c>
      <c r="L3" s="404"/>
      <c r="M3" s="404"/>
      <c r="N3" s="404"/>
      <c r="O3" s="396" t="s">
        <v>67</v>
      </c>
      <c r="P3" s="396"/>
      <c r="Q3" s="396"/>
      <c r="R3" s="397"/>
    </row>
    <row r="4" spans="1:18" ht="21.75" customHeight="1" thickBot="1">
      <c r="A4" s="392"/>
      <c r="B4" s="366"/>
      <c r="C4" s="367"/>
      <c r="D4" s="367"/>
      <c r="E4" s="367"/>
      <c r="F4" s="367"/>
      <c r="G4" s="367"/>
      <c r="H4" s="367"/>
      <c r="I4" s="367"/>
      <c r="J4" s="368"/>
      <c r="K4" s="385" t="str">
        <f>+'[3]POA H.A.'!K4</f>
        <v>Versión 0</v>
      </c>
      <c r="L4" s="386"/>
      <c r="M4" s="386"/>
      <c r="N4" s="387"/>
      <c r="O4" s="388">
        <f>+'[3]POA H.A.'!N4</f>
        <v>42999</v>
      </c>
      <c r="P4" s="389"/>
      <c r="Q4" s="389"/>
      <c r="R4" s="390"/>
    </row>
    <row r="5" spans="1:18" ht="12.75" customHeight="1">
      <c r="A5" s="373" t="s">
        <v>54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5"/>
    </row>
    <row r="6" spans="1:18" ht="12.75" customHeight="1" thickBot="1">
      <c r="A6" s="376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8"/>
    </row>
    <row r="7" spans="1:18" ht="18" customHeight="1">
      <c r="A7" s="402" t="s">
        <v>206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</row>
    <row r="8" spans="1:18" ht="13.5" thickBot="1">
      <c r="A8" s="402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</row>
    <row r="9" spans="1:18" s="40" customFormat="1" ht="18" customHeight="1">
      <c r="A9" s="383" t="s">
        <v>88</v>
      </c>
      <c r="B9" s="384"/>
      <c r="C9" s="384"/>
      <c r="D9" s="384"/>
      <c r="E9" s="384"/>
      <c r="F9" s="384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</row>
    <row r="10" spans="1:18" ht="12.75" customHeight="1">
      <c r="A10" s="393" t="s">
        <v>85</v>
      </c>
      <c r="B10" s="394"/>
      <c r="C10" s="329" t="s">
        <v>84</v>
      </c>
      <c r="D10" s="329" t="s">
        <v>81</v>
      </c>
      <c r="E10" s="360" t="s">
        <v>17</v>
      </c>
      <c r="F10" s="360" t="s">
        <v>82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85"/>
    </row>
    <row r="11" spans="1:34" ht="76.5">
      <c r="A11" s="346"/>
      <c r="B11" s="395"/>
      <c r="C11" s="329"/>
      <c r="D11" s="329"/>
      <c r="E11" s="360"/>
      <c r="F11" s="360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6"/>
      <c r="AE11" s="170" t="s">
        <v>184</v>
      </c>
      <c r="AF11" s="174" t="s">
        <v>183</v>
      </c>
      <c r="AG11" s="53">
        <v>1</v>
      </c>
      <c r="AH11" s="46">
        <v>4592000</v>
      </c>
    </row>
    <row r="12" spans="1:18" ht="12.75">
      <c r="A12" s="342" t="s">
        <v>83</v>
      </c>
      <c r="B12" s="343"/>
      <c r="C12" s="45"/>
      <c r="D12" s="225"/>
      <c r="E12" s="226"/>
      <c r="F12" s="226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86"/>
    </row>
    <row r="13" spans="1:18" ht="12.75">
      <c r="A13" s="342" t="s">
        <v>77</v>
      </c>
      <c r="B13" s="355"/>
      <c r="C13" s="224"/>
      <c r="D13" s="46"/>
      <c r="E13" s="224"/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87"/>
    </row>
    <row r="14" spans="1:18" ht="12.75">
      <c r="A14" s="342" t="s">
        <v>78</v>
      </c>
      <c r="B14" s="355"/>
      <c r="C14" s="224"/>
      <c r="D14" s="46">
        <v>10</v>
      </c>
      <c r="E14" s="224">
        <v>1</v>
      </c>
      <c r="F14" s="223">
        <v>60784977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87"/>
    </row>
    <row r="15" spans="1:18" ht="12.75">
      <c r="A15" s="342" t="s">
        <v>78</v>
      </c>
      <c r="B15" s="355"/>
      <c r="C15" s="224"/>
      <c r="D15" s="46">
        <v>8</v>
      </c>
      <c r="E15" s="224">
        <v>1</v>
      </c>
      <c r="F15" s="223">
        <v>56353552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87"/>
    </row>
    <row r="16" spans="1:18" ht="12.75">
      <c r="A16" s="342" t="s">
        <v>79</v>
      </c>
      <c r="B16" s="355"/>
      <c r="C16" s="224"/>
      <c r="D16" s="46">
        <v>10</v>
      </c>
      <c r="E16" s="224">
        <v>1</v>
      </c>
      <c r="F16" s="223">
        <v>35861113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87"/>
    </row>
    <row r="17" spans="1:18" ht="12.75">
      <c r="A17" s="342" t="s">
        <v>80</v>
      </c>
      <c r="B17" s="355"/>
      <c r="C17" s="224"/>
      <c r="D17" s="46"/>
      <c r="E17" s="224"/>
      <c r="F17" s="46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87"/>
    </row>
    <row r="18" spans="1:18" ht="13.5" thickBot="1">
      <c r="A18" s="349" t="s">
        <v>29</v>
      </c>
      <c r="B18" s="350"/>
      <c r="C18" s="350"/>
      <c r="D18" s="350"/>
      <c r="E18" s="351"/>
      <c r="F18" s="56">
        <v>154231687.90830824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</row>
    <row r="19" spans="1:18" ht="18.75" customHeight="1">
      <c r="A19" s="361" t="s">
        <v>97</v>
      </c>
      <c r="B19" s="362"/>
      <c r="C19" s="362"/>
      <c r="D19" s="362"/>
      <c r="E19" s="362"/>
      <c r="F19" s="362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1:18" s="6" customFormat="1" ht="11.25" customHeight="1">
      <c r="A20" s="379" t="s">
        <v>15</v>
      </c>
      <c r="B20" s="329" t="s">
        <v>16</v>
      </c>
      <c r="C20" s="360" t="s">
        <v>17</v>
      </c>
      <c r="D20" s="360" t="s">
        <v>18</v>
      </c>
      <c r="E20" s="329" t="s">
        <v>19</v>
      </c>
      <c r="F20" s="360" t="s">
        <v>20</v>
      </c>
      <c r="G20" s="380" t="s">
        <v>21</v>
      </c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2"/>
    </row>
    <row r="21" spans="1:18" s="7" customFormat="1" ht="16.5">
      <c r="A21" s="379"/>
      <c r="B21" s="329"/>
      <c r="C21" s="360"/>
      <c r="D21" s="360"/>
      <c r="E21" s="329"/>
      <c r="F21" s="360"/>
      <c r="G21" s="50" t="s">
        <v>22</v>
      </c>
      <c r="H21" s="50" t="s">
        <v>59</v>
      </c>
      <c r="I21" s="50" t="s">
        <v>23</v>
      </c>
      <c r="J21" s="50" t="s">
        <v>24</v>
      </c>
      <c r="K21" s="50" t="s">
        <v>25</v>
      </c>
      <c r="L21" s="50" t="s">
        <v>26</v>
      </c>
      <c r="M21" s="50" t="s">
        <v>27</v>
      </c>
      <c r="N21" s="50" t="s">
        <v>28</v>
      </c>
      <c r="O21" s="50" t="s">
        <v>55</v>
      </c>
      <c r="P21" s="50" t="s">
        <v>56</v>
      </c>
      <c r="Q21" s="50" t="s">
        <v>57</v>
      </c>
      <c r="R21" s="51" t="s">
        <v>58</v>
      </c>
    </row>
    <row r="22" spans="1:18" ht="127.5" customHeight="1">
      <c r="A22" s="191" t="s">
        <v>207</v>
      </c>
      <c r="B22" s="174" t="s">
        <v>228</v>
      </c>
      <c r="C22" s="53">
        <v>2</v>
      </c>
      <c r="D22" s="46">
        <v>3342150</v>
      </c>
      <c r="E22" s="224">
        <v>11</v>
      </c>
      <c r="F22" s="46">
        <f aca="true" t="shared" si="0" ref="F22:F27">C22*D22*E22+(C22*D22*E22)*0.004</f>
        <v>73821409.2</v>
      </c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55"/>
    </row>
    <row r="23" spans="1:18" ht="114" customHeight="1">
      <c r="A23" s="181" t="s">
        <v>207</v>
      </c>
      <c r="B23" s="174" t="s">
        <v>208</v>
      </c>
      <c r="C23" s="53">
        <v>1</v>
      </c>
      <c r="D23" s="46">
        <v>4317600</v>
      </c>
      <c r="E23" s="224">
        <v>11</v>
      </c>
      <c r="F23" s="46">
        <f t="shared" si="0"/>
        <v>47683574.4</v>
      </c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55"/>
    </row>
    <row r="24" spans="1:18" ht="108.75" customHeight="1">
      <c r="A24" s="194" t="s">
        <v>209</v>
      </c>
      <c r="B24" s="174" t="s">
        <v>229</v>
      </c>
      <c r="C24" s="53">
        <v>2</v>
      </c>
      <c r="D24" s="46">
        <v>1810200</v>
      </c>
      <c r="E24" s="224">
        <v>11</v>
      </c>
      <c r="F24" s="46">
        <f t="shared" si="0"/>
        <v>39983697.6</v>
      </c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55"/>
    </row>
    <row r="25" spans="1:18" ht="12.75">
      <c r="A25" s="170"/>
      <c r="B25" s="174"/>
      <c r="C25" s="53">
        <v>1</v>
      </c>
      <c r="D25" s="46"/>
      <c r="E25" s="224"/>
      <c r="F25" s="46">
        <f t="shared" si="0"/>
        <v>0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</row>
    <row r="26" spans="1:18" ht="12.75">
      <c r="A26" s="189"/>
      <c r="B26" s="174"/>
      <c r="C26" s="53">
        <v>1</v>
      </c>
      <c r="D26" s="46"/>
      <c r="E26" s="224"/>
      <c r="F26" s="46">
        <f t="shared" si="0"/>
        <v>0</v>
      </c>
      <c r="G26" s="186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8"/>
    </row>
    <row r="27" spans="1:18" ht="12.75">
      <c r="A27" s="189"/>
      <c r="B27" s="174"/>
      <c r="C27" s="53">
        <v>1</v>
      </c>
      <c r="D27" s="46"/>
      <c r="E27" s="224"/>
      <c r="F27" s="46">
        <f t="shared" si="0"/>
        <v>0</v>
      </c>
      <c r="G27" s="186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8"/>
    </row>
    <row r="28" spans="1:18" ht="13.5" thickBot="1">
      <c r="A28" s="349" t="s">
        <v>29</v>
      </c>
      <c r="B28" s="350"/>
      <c r="C28" s="350"/>
      <c r="D28" s="350"/>
      <c r="E28" s="351"/>
      <c r="F28" s="56">
        <f>SUM(F22:F27)</f>
        <v>161488681.2</v>
      </c>
      <c r="G28" s="330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2"/>
    </row>
    <row r="29" spans="1:18" s="3" customFormat="1" ht="18" customHeight="1" thickBot="1">
      <c r="A29" s="361" t="s">
        <v>30</v>
      </c>
      <c r="B29" s="362"/>
      <c r="C29" s="362"/>
      <c r="D29" s="362"/>
      <c r="E29" s="362"/>
      <c r="F29" s="362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s="8" customFormat="1" ht="16.5" customHeight="1">
      <c r="A30" s="369" t="s">
        <v>31</v>
      </c>
      <c r="B30" s="370"/>
      <c r="C30" s="324" t="s">
        <v>32</v>
      </c>
      <c r="D30" s="405" t="s">
        <v>17</v>
      </c>
      <c r="E30" s="319" t="s">
        <v>33</v>
      </c>
      <c r="F30" s="324" t="s">
        <v>20</v>
      </c>
      <c r="G30" s="380" t="s">
        <v>21</v>
      </c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2"/>
    </row>
    <row r="31" spans="1:18" s="6" customFormat="1" ht="14.25" customHeight="1">
      <c r="A31" s="371"/>
      <c r="B31" s="372"/>
      <c r="C31" s="325"/>
      <c r="D31" s="406"/>
      <c r="E31" s="320"/>
      <c r="F31" s="325"/>
      <c r="G31" s="50" t="s">
        <v>22</v>
      </c>
      <c r="H31" s="50" t="s">
        <v>59</v>
      </c>
      <c r="I31" s="50" t="s">
        <v>23</v>
      </c>
      <c r="J31" s="50" t="s">
        <v>24</v>
      </c>
      <c r="K31" s="50" t="s">
        <v>25</v>
      </c>
      <c r="L31" s="50" t="s">
        <v>26</v>
      </c>
      <c r="M31" s="50" t="s">
        <v>27</v>
      </c>
      <c r="N31" s="50" t="s">
        <v>28</v>
      </c>
      <c r="O31" s="50" t="s">
        <v>55</v>
      </c>
      <c r="P31" s="50" t="s">
        <v>56</v>
      </c>
      <c r="Q31" s="50" t="s">
        <v>57</v>
      </c>
      <c r="R31" s="51" t="s">
        <v>58</v>
      </c>
    </row>
    <row r="32" spans="1:18" s="7" customFormat="1" ht="12.75" customHeight="1">
      <c r="A32" s="356" t="s">
        <v>181</v>
      </c>
      <c r="B32" s="357"/>
      <c r="C32" s="173" t="s">
        <v>182</v>
      </c>
      <c r="D32" s="173">
        <v>1</v>
      </c>
      <c r="E32" s="192">
        <v>170000000</v>
      </c>
      <c r="F32" s="129">
        <f>E32+E32*0.004</f>
        <v>170680000</v>
      </c>
      <c r="G32" s="195"/>
      <c r="H32" s="195"/>
      <c r="I32" s="195"/>
      <c r="J32" s="195"/>
      <c r="K32" s="195"/>
      <c r="L32" s="195"/>
      <c r="M32" s="195"/>
      <c r="N32" s="50"/>
      <c r="O32" s="50"/>
      <c r="P32" s="50"/>
      <c r="Q32" s="50"/>
      <c r="R32" s="51"/>
    </row>
    <row r="33" spans="1:18" s="7" customFormat="1" ht="21.75" customHeight="1">
      <c r="A33" s="358"/>
      <c r="B33" s="359"/>
      <c r="C33" s="172"/>
      <c r="D33" s="172"/>
      <c r="E33" s="129"/>
      <c r="F33" s="129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1:18" s="7" customFormat="1" ht="12.75" customHeight="1">
      <c r="A34" s="409"/>
      <c r="B34" s="410"/>
      <c r="C34" s="136"/>
      <c r="D34" s="136"/>
      <c r="E34" s="225"/>
      <c r="F34" s="46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</row>
    <row r="35" spans="1:18" s="7" customFormat="1" ht="12.75" customHeight="1">
      <c r="A35" s="227"/>
      <c r="B35" s="228"/>
      <c r="C35" s="136"/>
      <c r="D35" s="136"/>
      <c r="E35" s="225"/>
      <c r="F35" s="46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</row>
    <row r="36" spans="1:18" ht="12.75" customHeight="1" thickBot="1">
      <c r="A36" s="349" t="s">
        <v>29</v>
      </c>
      <c r="B36" s="350"/>
      <c r="C36" s="350"/>
      <c r="D36" s="350"/>
      <c r="E36" s="351"/>
      <c r="F36" s="56">
        <f>SUM(F32:F35)</f>
        <v>170680000</v>
      </c>
      <c r="G36" s="59"/>
      <c r="H36" s="60"/>
      <c r="I36" s="60"/>
      <c r="J36" s="60"/>
      <c r="K36" s="60"/>
      <c r="L36" s="60"/>
      <c r="M36" s="61"/>
      <c r="N36" s="62"/>
      <c r="O36" s="62"/>
      <c r="P36" s="62"/>
      <c r="Q36" s="62"/>
      <c r="R36" s="63"/>
    </row>
    <row r="37" spans="1:18" s="3" customFormat="1" ht="18.75" customHeight="1" thickBot="1">
      <c r="A37" s="407" t="s">
        <v>34</v>
      </c>
      <c r="B37" s="408"/>
      <c r="C37" s="408"/>
      <c r="D37" s="408"/>
      <c r="E37" s="408"/>
      <c r="F37" s="408"/>
      <c r="G37" s="330"/>
      <c r="H37" s="331"/>
      <c r="I37" s="331"/>
      <c r="J37" s="331"/>
      <c r="K37" s="331"/>
      <c r="L37" s="331"/>
      <c r="M37" s="331"/>
      <c r="N37" s="57"/>
      <c r="O37" s="57"/>
      <c r="P37" s="57"/>
      <c r="Q37" s="57"/>
      <c r="R37" s="58"/>
    </row>
    <row r="38" spans="1:18" s="3" customFormat="1" ht="12.75">
      <c r="A38" s="64"/>
      <c r="B38" s="65"/>
      <c r="C38" s="66"/>
      <c r="D38" s="67"/>
      <c r="E38" s="68"/>
      <c r="F38" s="67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0"/>
    </row>
    <row r="39" spans="1:18" s="6" customFormat="1" ht="15.75" customHeight="1">
      <c r="A39" s="369" t="s">
        <v>31</v>
      </c>
      <c r="B39" s="370"/>
      <c r="C39" s="324" t="s">
        <v>32</v>
      </c>
      <c r="D39" s="405" t="s">
        <v>17</v>
      </c>
      <c r="E39" s="319" t="s">
        <v>33</v>
      </c>
      <c r="F39" s="324" t="s">
        <v>20</v>
      </c>
      <c r="G39" s="380" t="s">
        <v>21</v>
      </c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2"/>
    </row>
    <row r="40" spans="1:18" s="7" customFormat="1" ht="13.5" customHeight="1">
      <c r="A40" s="371"/>
      <c r="B40" s="372"/>
      <c r="C40" s="325"/>
      <c r="D40" s="406"/>
      <c r="E40" s="320"/>
      <c r="F40" s="325"/>
      <c r="G40" s="50" t="s">
        <v>22</v>
      </c>
      <c r="H40" s="50" t="s">
        <v>59</v>
      </c>
      <c r="I40" s="50" t="s">
        <v>23</v>
      </c>
      <c r="J40" s="50" t="s">
        <v>24</v>
      </c>
      <c r="K40" s="50" t="s">
        <v>25</v>
      </c>
      <c r="L40" s="50" t="s">
        <v>26</v>
      </c>
      <c r="M40" s="50" t="s">
        <v>27</v>
      </c>
      <c r="N40" s="50" t="s">
        <v>28</v>
      </c>
      <c r="O40" s="50" t="s">
        <v>55</v>
      </c>
      <c r="P40" s="50" t="s">
        <v>56</v>
      </c>
      <c r="Q40" s="50" t="s">
        <v>57</v>
      </c>
      <c r="R40" s="51" t="s">
        <v>58</v>
      </c>
    </row>
    <row r="41" spans="1:18" ht="12.75">
      <c r="A41" s="355"/>
      <c r="B41" s="343"/>
      <c r="C41" s="53"/>
      <c r="D41" s="46"/>
      <c r="E41" s="224"/>
      <c r="F41" s="46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5"/>
    </row>
    <row r="42" spans="1:18" ht="12.75">
      <c r="A42" s="355"/>
      <c r="B42" s="343"/>
      <c r="C42" s="53"/>
      <c r="D42" s="46"/>
      <c r="E42" s="224"/>
      <c r="F42" s="46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</row>
    <row r="43" spans="1:18" ht="12.75">
      <c r="A43" s="355"/>
      <c r="B43" s="343"/>
      <c r="C43" s="53"/>
      <c r="D43" s="46"/>
      <c r="E43" s="224"/>
      <c r="F43" s="46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</row>
    <row r="44" spans="1:18" ht="12.75">
      <c r="A44" s="355"/>
      <c r="B44" s="343"/>
      <c r="C44" s="53"/>
      <c r="D44" s="46"/>
      <c r="E44" s="224"/>
      <c r="F44" s="46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5"/>
    </row>
    <row r="45" spans="1:18" ht="13.5" thickBot="1">
      <c r="A45" s="349" t="s">
        <v>29</v>
      </c>
      <c r="B45" s="350"/>
      <c r="C45" s="350"/>
      <c r="D45" s="350"/>
      <c r="E45" s="351"/>
      <c r="F45" s="71">
        <f>SUM(F41:F44)</f>
        <v>0</v>
      </c>
      <c r="G45" s="313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403"/>
    </row>
    <row r="46" spans="1:18" ht="21" customHeight="1" thickBot="1">
      <c r="A46" s="72" t="s">
        <v>37</v>
      </c>
      <c r="B46" s="73"/>
      <c r="C46" s="74"/>
      <c r="D46" s="75"/>
      <c r="E46" s="76"/>
      <c r="F46" s="75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</row>
    <row r="47" spans="1:18" s="6" customFormat="1" ht="16.5" customHeight="1">
      <c r="A47" s="344" t="s">
        <v>15</v>
      </c>
      <c r="B47" s="345"/>
      <c r="C47" s="329" t="s">
        <v>35</v>
      </c>
      <c r="D47" s="348" t="s">
        <v>17</v>
      </c>
      <c r="E47" s="319" t="s">
        <v>33</v>
      </c>
      <c r="F47" s="324" t="s">
        <v>20</v>
      </c>
      <c r="G47" s="326" t="s">
        <v>21</v>
      </c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8"/>
    </row>
    <row r="48" spans="1:18" s="7" customFormat="1" ht="13.5" customHeight="1">
      <c r="A48" s="346"/>
      <c r="B48" s="347"/>
      <c r="C48" s="329"/>
      <c r="D48" s="320"/>
      <c r="E48" s="320"/>
      <c r="F48" s="325"/>
      <c r="G48" s="50" t="s">
        <v>22</v>
      </c>
      <c r="H48" s="50" t="s">
        <v>59</v>
      </c>
      <c r="I48" s="50" t="s">
        <v>23</v>
      </c>
      <c r="J48" s="50" t="s">
        <v>24</v>
      </c>
      <c r="K48" s="50" t="s">
        <v>25</v>
      </c>
      <c r="L48" s="50" t="s">
        <v>26</v>
      </c>
      <c r="M48" s="50" t="s">
        <v>27</v>
      </c>
      <c r="N48" s="50" t="s">
        <v>28</v>
      </c>
      <c r="O48" s="50" t="s">
        <v>55</v>
      </c>
      <c r="P48" s="50" t="s">
        <v>56</v>
      </c>
      <c r="Q48" s="50" t="s">
        <v>57</v>
      </c>
      <c r="R48" s="51" t="s">
        <v>58</v>
      </c>
    </row>
    <row r="49" spans="1:18" ht="12.75">
      <c r="A49" s="346"/>
      <c r="B49" s="347"/>
      <c r="C49" s="53"/>
      <c r="D49" s="46"/>
      <c r="E49" s="224"/>
      <c r="F49" s="46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</row>
    <row r="50" spans="1:18" ht="12.75">
      <c r="A50" s="353"/>
      <c r="B50" s="354"/>
      <c r="C50" s="53"/>
      <c r="D50" s="46"/>
      <c r="E50" s="224"/>
      <c r="F50" s="46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</row>
    <row r="51" spans="1:18" ht="12.75">
      <c r="A51" s="353"/>
      <c r="B51" s="354"/>
      <c r="C51" s="53"/>
      <c r="D51" s="46"/>
      <c r="E51" s="224"/>
      <c r="F51" s="46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5"/>
    </row>
    <row r="52" spans="1:18" ht="12.75">
      <c r="A52" s="77"/>
      <c r="B52" s="78"/>
      <c r="C52" s="53"/>
      <c r="D52" s="46"/>
      <c r="E52" s="224"/>
      <c r="F52" s="46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spans="1:18" ht="13.5" thickBot="1">
      <c r="A53" s="349" t="s">
        <v>29</v>
      </c>
      <c r="B53" s="350"/>
      <c r="C53" s="350"/>
      <c r="D53" s="350"/>
      <c r="E53" s="351"/>
      <c r="F53" s="71">
        <f>SUM(F49:F52)</f>
        <v>0</v>
      </c>
      <c r="G53" s="330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2"/>
    </row>
    <row r="54" spans="1:18" ht="21.75" customHeight="1" thickBot="1">
      <c r="A54" s="72" t="s">
        <v>38</v>
      </c>
      <c r="B54" s="73"/>
      <c r="C54" s="74"/>
      <c r="D54" s="75"/>
      <c r="E54" s="76"/>
      <c r="F54" s="75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8"/>
    </row>
    <row r="55" spans="1:18" s="6" customFormat="1" ht="12.75" customHeight="1">
      <c r="A55" s="379" t="s">
        <v>15</v>
      </c>
      <c r="B55" s="329" t="s">
        <v>39</v>
      </c>
      <c r="C55" s="411" t="s">
        <v>40</v>
      </c>
      <c r="D55" s="413" t="s">
        <v>41</v>
      </c>
      <c r="E55" s="329" t="s">
        <v>42</v>
      </c>
      <c r="F55" s="324" t="s">
        <v>20</v>
      </c>
      <c r="G55" s="326" t="s">
        <v>21</v>
      </c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8"/>
    </row>
    <row r="56" spans="1:18" s="7" customFormat="1" ht="13.5" customHeight="1">
      <c r="A56" s="379"/>
      <c r="B56" s="329"/>
      <c r="C56" s="412"/>
      <c r="D56" s="413"/>
      <c r="E56" s="329"/>
      <c r="F56" s="325"/>
      <c r="G56" s="50" t="s">
        <v>22</v>
      </c>
      <c r="H56" s="50" t="s">
        <v>59</v>
      </c>
      <c r="I56" s="50" t="s">
        <v>23</v>
      </c>
      <c r="J56" s="50" t="s">
        <v>24</v>
      </c>
      <c r="K56" s="50" t="s">
        <v>25</v>
      </c>
      <c r="L56" s="50" t="s">
        <v>26</v>
      </c>
      <c r="M56" s="50" t="s">
        <v>27</v>
      </c>
      <c r="N56" s="50" t="s">
        <v>28</v>
      </c>
      <c r="O56" s="50" t="s">
        <v>55</v>
      </c>
      <c r="P56" s="50" t="s">
        <v>56</v>
      </c>
      <c r="Q56" s="50" t="s">
        <v>57</v>
      </c>
      <c r="R56" s="51" t="s">
        <v>58</v>
      </c>
    </row>
    <row r="57" spans="1:18" ht="12.75">
      <c r="A57" s="52"/>
      <c r="B57" s="224"/>
      <c r="C57" s="53"/>
      <c r="D57" s="46"/>
      <c r="E57" s="224"/>
      <c r="F57" s="46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</row>
    <row r="58" spans="1:18" ht="12.75">
      <c r="A58" s="52"/>
      <c r="B58" s="224"/>
      <c r="C58" s="53"/>
      <c r="D58" s="46"/>
      <c r="E58" s="224"/>
      <c r="F58" s="46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/>
    </row>
    <row r="59" spans="1:18" ht="12.75">
      <c r="A59" s="52"/>
      <c r="B59" s="224"/>
      <c r="C59" s="53"/>
      <c r="D59" s="46"/>
      <c r="E59" s="224"/>
      <c r="F59" s="46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</row>
    <row r="60" spans="1:18" ht="12.75">
      <c r="A60" s="52"/>
      <c r="B60" s="224"/>
      <c r="C60" s="53"/>
      <c r="D60" s="46"/>
      <c r="E60" s="224"/>
      <c r="F60" s="46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5"/>
    </row>
    <row r="61" spans="1:18" ht="13.5" thickBot="1">
      <c r="A61" s="349" t="s">
        <v>29</v>
      </c>
      <c r="B61" s="350"/>
      <c r="C61" s="350"/>
      <c r="D61" s="350"/>
      <c r="E61" s="351"/>
      <c r="F61" s="79">
        <f>SUM(F57:F60)</f>
        <v>0</v>
      </c>
      <c r="G61" s="330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2"/>
    </row>
    <row r="62" spans="1:18" ht="22.5" customHeight="1" thickBot="1">
      <c r="A62" s="72" t="s">
        <v>43</v>
      </c>
      <c r="B62" s="73"/>
      <c r="C62" s="74"/>
      <c r="D62" s="75"/>
      <c r="E62" s="76"/>
      <c r="F62" s="75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8"/>
    </row>
    <row r="63" spans="1:18" s="6" customFormat="1" ht="12.75" customHeight="1">
      <c r="A63" s="344" t="s">
        <v>15</v>
      </c>
      <c r="B63" s="414"/>
      <c r="C63" s="414"/>
      <c r="D63" s="345"/>
      <c r="E63" s="329" t="s">
        <v>39</v>
      </c>
      <c r="F63" s="360" t="s">
        <v>36</v>
      </c>
      <c r="G63" s="326" t="s">
        <v>21</v>
      </c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8"/>
    </row>
    <row r="64" spans="1:18" s="7" customFormat="1" ht="13.5" customHeight="1">
      <c r="A64" s="346"/>
      <c r="B64" s="395"/>
      <c r="C64" s="395"/>
      <c r="D64" s="347"/>
      <c r="E64" s="329"/>
      <c r="F64" s="360"/>
      <c r="G64" s="50" t="s">
        <v>22</v>
      </c>
      <c r="H64" s="50" t="s">
        <v>59</v>
      </c>
      <c r="I64" s="50" t="s">
        <v>23</v>
      </c>
      <c r="J64" s="50" t="s">
        <v>24</v>
      </c>
      <c r="K64" s="50" t="s">
        <v>25</v>
      </c>
      <c r="L64" s="50" t="s">
        <v>26</v>
      </c>
      <c r="M64" s="50" t="s">
        <v>27</v>
      </c>
      <c r="N64" s="50" t="s">
        <v>28</v>
      </c>
      <c r="O64" s="50" t="s">
        <v>55</v>
      </c>
      <c r="P64" s="50" t="s">
        <v>56</v>
      </c>
      <c r="Q64" s="50" t="s">
        <v>57</v>
      </c>
      <c r="R64" s="51" t="s">
        <v>58</v>
      </c>
    </row>
    <row r="65" spans="1:18" ht="12.75" customHeight="1">
      <c r="A65" s="342"/>
      <c r="B65" s="355"/>
      <c r="C65" s="355"/>
      <c r="D65" s="343"/>
      <c r="E65" s="224"/>
      <c r="F65" s="46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5"/>
    </row>
    <row r="66" spans="1:18" ht="12.75" customHeight="1">
      <c r="A66" s="342"/>
      <c r="B66" s="355"/>
      <c r="C66" s="355"/>
      <c r="D66" s="343"/>
      <c r="E66" s="224"/>
      <c r="F66" s="46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5"/>
    </row>
    <row r="67" spans="1:18" ht="12.75">
      <c r="A67" s="342"/>
      <c r="B67" s="355"/>
      <c r="C67" s="355"/>
      <c r="D67" s="343"/>
      <c r="E67" s="224"/>
      <c r="F67" s="46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5"/>
    </row>
    <row r="68" spans="1:18" ht="12.75">
      <c r="A68" s="342"/>
      <c r="B68" s="355"/>
      <c r="C68" s="355"/>
      <c r="D68" s="343"/>
      <c r="E68" s="224"/>
      <c r="F68" s="46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5"/>
    </row>
    <row r="69" spans="1:18" ht="13.5" thickBot="1">
      <c r="A69" s="349" t="s">
        <v>29</v>
      </c>
      <c r="B69" s="350"/>
      <c r="C69" s="350"/>
      <c r="D69" s="350"/>
      <c r="E69" s="351"/>
      <c r="F69" s="79">
        <f>SUM(F65:F68)</f>
        <v>0</v>
      </c>
      <c r="G69" s="330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2"/>
    </row>
    <row r="70" spans="1:18" s="3" customFormat="1" ht="19.5" customHeight="1" thickBot="1">
      <c r="A70" s="72" t="s">
        <v>44</v>
      </c>
      <c r="B70" s="73"/>
      <c r="C70" s="74"/>
      <c r="D70" s="75"/>
      <c r="E70" s="76"/>
      <c r="F70" s="75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8"/>
    </row>
    <row r="71" spans="1:18" s="6" customFormat="1" ht="12.75" customHeight="1">
      <c r="A71" s="344" t="s">
        <v>15</v>
      </c>
      <c r="B71" s="345"/>
      <c r="C71" s="329" t="s">
        <v>35</v>
      </c>
      <c r="D71" s="348" t="s">
        <v>17</v>
      </c>
      <c r="E71" s="319" t="s">
        <v>33</v>
      </c>
      <c r="F71" s="324" t="s">
        <v>20</v>
      </c>
      <c r="G71" s="326" t="s">
        <v>21</v>
      </c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8"/>
    </row>
    <row r="72" spans="1:18" s="7" customFormat="1" ht="13.5" customHeight="1">
      <c r="A72" s="346"/>
      <c r="B72" s="347"/>
      <c r="C72" s="329"/>
      <c r="D72" s="320"/>
      <c r="E72" s="320"/>
      <c r="F72" s="325"/>
      <c r="G72" s="50" t="s">
        <v>22</v>
      </c>
      <c r="H72" s="50" t="s">
        <v>59</v>
      </c>
      <c r="I72" s="50" t="s">
        <v>23</v>
      </c>
      <c r="J72" s="50" t="s">
        <v>24</v>
      </c>
      <c r="K72" s="50" t="s">
        <v>25</v>
      </c>
      <c r="L72" s="50" t="s">
        <v>26</v>
      </c>
      <c r="M72" s="50" t="s">
        <v>27</v>
      </c>
      <c r="N72" s="50" t="s">
        <v>28</v>
      </c>
      <c r="O72" s="50" t="s">
        <v>55</v>
      </c>
      <c r="P72" s="50" t="s">
        <v>56</v>
      </c>
      <c r="Q72" s="50" t="s">
        <v>57</v>
      </c>
      <c r="R72" s="51" t="s">
        <v>58</v>
      </c>
    </row>
    <row r="73" spans="1:18" ht="43.5" customHeight="1">
      <c r="A73" s="338" t="s">
        <v>210</v>
      </c>
      <c r="B73" s="352"/>
      <c r="C73" s="53" t="s">
        <v>182</v>
      </c>
      <c r="D73" s="131">
        <v>1</v>
      </c>
      <c r="E73" s="165">
        <v>1500000</v>
      </c>
      <c r="F73" s="165">
        <f>E73*1.004</f>
        <v>1506000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  <row r="74" spans="1:18" ht="43.5" customHeight="1">
      <c r="A74" s="338" t="s">
        <v>230</v>
      </c>
      <c r="B74" s="339"/>
      <c r="C74" s="53" t="s">
        <v>182</v>
      </c>
      <c r="D74" s="131">
        <v>1</v>
      </c>
      <c r="E74" s="165">
        <v>10227622</v>
      </c>
      <c r="F74" s="165">
        <v>10268532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</row>
    <row r="75" spans="1:18" ht="58.5" customHeight="1">
      <c r="A75" s="338" t="s">
        <v>231</v>
      </c>
      <c r="B75" s="339"/>
      <c r="C75" s="53" t="s">
        <v>182</v>
      </c>
      <c r="D75" s="131">
        <v>1</v>
      </c>
      <c r="E75" s="165">
        <v>9591342</v>
      </c>
      <c r="F75" s="165">
        <v>9629707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</row>
    <row r="76" spans="1:18" ht="34.5" customHeight="1">
      <c r="A76" s="338" t="s">
        <v>232</v>
      </c>
      <c r="B76" s="339"/>
      <c r="C76" s="53" t="s">
        <v>182</v>
      </c>
      <c r="D76" s="131">
        <v>1</v>
      </c>
      <c r="E76" s="165">
        <v>7242876</v>
      </c>
      <c r="F76" s="165">
        <v>7271848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</row>
    <row r="77" spans="1:18" ht="34.5" customHeight="1">
      <c r="A77" s="338" t="s">
        <v>233</v>
      </c>
      <c r="B77" s="339"/>
      <c r="C77" s="53" t="s">
        <v>182</v>
      </c>
      <c r="D77" s="131">
        <v>1</v>
      </c>
      <c r="E77" s="165">
        <v>28445132</v>
      </c>
      <c r="F77" s="165">
        <v>28558913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</row>
    <row r="78" spans="1:18" ht="33" customHeight="1">
      <c r="A78" s="338" t="s">
        <v>234</v>
      </c>
      <c r="B78" s="339"/>
      <c r="C78" s="53" t="s">
        <v>182</v>
      </c>
      <c r="D78" s="131">
        <v>1</v>
      </c>
      <c r="E78" s="165">
        <v>22229620</v>
      </c>
      <c r="F78" s="165">
        <v>22318538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</row>
    <row r="79" spans="1:18" ht="33" customHeight="1">
      <c r="A79" s="338" t="s">
        <v>235</v>
      </c>
      <c r="B79" s="339"/>
      <c r="C79" s="53" t="s">
        <v>182</v>
      </c>
      <c r="D79" s="131">
        <v>1</v>
      </c>
      <c r="E79" s="11">
        <v>27846395</v>
      </c>
      <c r="F79" s="46">
        <f>E79*1.004</f>
        <v>27957780.580000002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18" ht="19.5" customHeight="1">
      <c r="A80" s="336" t="s">
        <v>211</v>
      </c>
      <c r="B80" s="337"/>
      <c r="C80" s="53" t="s">
        <v>182</v>
      </c>
      <c r="D80" s="131">
        <v>1</v>
      </c>
      <c r="E80" s="165">
        <v>20000000</v>
      </c>
      <c r="F80" s="46">
        <f>E80*1.004</f>
        <v>20080000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</row>
    <row r="81" spans="1:18" ht="38.25" customHeight="1">
      <c r="A81" s="340" t="s">
        <v>212</v>
      </c>
      <c r="B81" s="341"/>
      <c r="C81" s="53" t="s">
        <v>182</v>
      </c>
      <c r="D81" s="131">
        <v>1</v>
      </c>
      <c r="E81" s="165">
        <v>20000000</v>
      </c>
      <c r="F81" s="46">
        <f>E81*1.004</f>
        <v>20080000</v>
      </c>
      <c r="G81" s="54"/>
      <c r="H81" s="183"/>
      <c r="I81" s="183"/>
      <c r="J81" s="54"/>
      <c r="K81" s="54"/>
      <c r="L81" s="54"/>
      <c r="M81" s="54"/>
      <c r="N81" s="54"/>
      <c r="O81" s="54"/>
      <c r="P81" s="54"/>
      <c r="Q81" s="54"/>
      <c r="R81" s="54"/>
    </row>
    <row r="82" spans="1:18" ht="18.75" customHeight="1">
      <c r="A82" s="340" t="s">
        <v>213</v>
      </c>
      <c r="B82" s="341"/>
      <c r="C82" s="53" t="s">
        <v>182</v>
      </c>
      <c r="D82" s="131">
        <v>1</v>
      </c>
      <c r="E82" s="165">
        <v>40000000</v>
      </c>
      <c r="F82" s="46">
        <f>E82*1.004</f>
        <v>40160000</v>
      </c>
      <c r="G82" s="54"/>
      <c r="H82" s="54"/>
      <c r="I82" s="54"/>
      <c r="J82" s="183"/>
      <c r="K82" s="54"/>
      <c r="L82" s="54"/>
      <c r="M82" s="54"/>
      <c r="N82" s="54"/>
      <c r="O82" s="54"/>
      <c r="P82" s="54"/>
      <c r="Q82" s="54"/>
      <c r="R82" s="54"/>
    </row>
    <row r="83" spans="1:18" ht="13.5" thickBot="1">
      <c r="A83" s="349" t="s">
        <v>29</v>
      </c>
      <c r="B83" s="350"/>
      <c r="C83" s="350"/>
      <c r="D83" s="350"/>
      <c r="E83" s="351"/>
      <c r="F83" s="71">
        <f>SUM(F73:F82)</f>
        <v>187831318.57999998</v>
      </c>
      <c r="G83" s="330"/>
      <c r="H83" s="331"/>
      <c r="I83" s="331"/>
      <c r="J83" s="331"/>
      <c r="K83" s="331"/>
      <c r="L83" s="331"/>
      <c r="M83" s="331"/>
      <c r="N83" s="331"/>
      <c r="O83" s="331"/>
      <c r="P83" s="331"/>
      <c r="Q83" s="331"/>
      <c r="R83" s="332"/>
    </row>
    <row r="84" spans="1:18" ht="18" customHeight="1" thickBot="1">
      <c r="A84" s="72" t="s">
        <v>89</v>
      </c>
      <c r="B84" s="73"/>
      <c r="C84" s="74"/>
      <c r="D84" s="75"/>
      <c r="E84" s="76"/>
      <c r="F84" s="75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8"/>
    </row>
    <row r="85" spans="1:18" ht="12.75">
      <c r="A85" s="344" t="s">
        <v>15</v>
      </c>
      <c r="B85" s="345"/>
      <c r="C85" s="329" t="s">
        <v>35</v>
      </c>
      <c r="D85" s="348" t="s">
        <v>17</v>
      </c>
      <c r="E85" s="319" t="s">
        <v>33</v>
      </c>
      <c r="F85" s="324" t="s">
        <v>20</v>
      </c>
      <c r="G85" s="326" t="s">
        <v>21</v>
      </c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8"/>
    </row>
    <row r="86" spans="1:18" ht="16.5">
      <c r="A86" s="346"/>
      <c r="B86" s="347"/>
      <c r="C86" s="329"/>
      <c r="D86" s="320"/>
      <c r="E86" s="320"/>
      <c r="F86" s="325"/>
      <c r="G86" s="50" t="s">
        <v>22</v>
      </c>
      <c r="H86" s="50" t="s">
        <v>59</v>
      </c>
      <c r="I86" s="50" t="s">
        <v>23</v>
      </c>
      <c r="J86" s="50" t="s">
        <v>24</v>
      </c>
      <c r="K86" s="50" t="s">
        <v>25</v>
      </c>
      <c r="L86" s="50" t="s">
        <v>26</v>
      </c>
      <c r="M86" s="50" t="s">
        <v>27</v>
      </c>
      <c r="N86" s="50" t="s">
        <v>28</v>
      </c>
      <c r="O86" s="50" t="s">
        <v>55</v>
      </c>
      <c r="P86" s="50" t="s">
        <v>56</v>
      </c>
      <c r="Q86" s="50" t="s">
        <v>57</v>
      </c>
      <c r="R86" s="50" t="s">
        <v>58</v>
      </c>
    </row>
    <row r="87" spans="1:18" ht="12.75">
      <c r="A87" s="316" t="s">
        <v>98</v>
      </c>
      <c r="B87" s="317"/>
      <c r="C87" s="53"/>
      <c r="D87" s="46"/>
      <c r="E87" s="224"/>
      <c r="F87" s="512">
        <v>9143995.265825028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</row>
    <row r="88" spans="1:18" ht="12.75">
      <c r="A88" s="318" t="s">
        <v>91</v>
      </c>
      <c r="B88" s="317"/>
      <c r="C88" s="53"/>
      <c r="D88" s="46"/>
      <c r="E88" s="224"/>
      <c r="F88" s="166">
        <v>2571428.5714285714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</row>
    <row r="89" spans="1:18" ht="12.75">
      <c r="A89" s="316" t="s">
        <v>185</v>
      </c>
      <c r="B89" s="317"/>
      <c r="C89" s="53"/>
      <c r="D89" s="46"/>
      <c r="E89" s="224"/>
      <c r="F89" s="166">
        <v>300000</v>
      </c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</row>
    <row r="90" spans="1:18" ht="12.75">
      <c r="A90" s="316" t="s">
        <v>99</v>
      </c>
      <c r="B90" s="317"/>
      <c r="C90" s="53"/>
      <c r="D90" s="46"/>
      <c r="E90" s="224"/>
      <c r="F90" s="46">
        <v>832000</v>
      </c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</row>
    <row r="91" spans="1:18" ht="12.75">
      <c r="A91" s="342"/>
      <c r="B91" s="343"/>
      <c r="C91" s="53"/>
      <c r="D91" s="46"/>
      <c r="E91" s="224"/>
      <c r="F91" s="46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</row>
    <row r="92" spans="1:18" ht="12.75">
      <c r="A92" s="333" t="s">
        <v>29</v>
      </c>
      <c r="B92" s="334"/>
      <c r="C92" s="334"/>
      <c r="D92" s="334"/>
      <c r="E92" s="335"/>
      <c r="F92" s="71">
        <f>SUM(F87:F91)</f>
        <v>12847423.837253598</v>
      </c>
      <c r="G92" s="321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323"/>
    </row>
    <row r="93" spans="1:18" ht="12.75">
      <c r="A93" s="312" t="s">
        <v>90</v>
      </c>
      <c r="B93" s="312"/>
      <c r="C93" s="312"/>
      <c r="D93" s="312"/>
      <c r="E93" s="312"/>
      <c r="F93" s="46">
        <f>F28+F36+F45+F53+F61+F69+F83</f>
        <v>519999999.78</v>
      </c>
      <c r="G93" s="313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5"/>
    </row>
    <row r="94" spans="1:18" ht="12.75">
      <c r="A94" s="80"/>
      <c r="B94" s="80"/>
      <c r="C94" s="81"/>
      <c r="D94" s="82"/>
      <c r="E94" s="83"/>
      <c r="F94" s="1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</row>
    <row r="95" ht="12.75">
      <c r="F95" s="182"/>
    </row>
    <row r="96" spans="5:6" ht="12.75">
      <c r="E96" s="175"/>
      <c r="F96" s="221"/>
    </row>
    <row r="97" ht="12.75">
      <c r="F97" s="222"/>
    </row>
  </sheetData>
  <sheetProtection/>
  <mergeCells count="122">
    <mergeCell ref="G92:R92"/>
    <mergeCell ref="A93:E93"/>
    <mergeCell ref="G93:R93"/>
    <mergeCell ref="A87:B87"/>
    <mergeCell ref="A88:B88"/>
    <mergeCell ref="A89:B89"/>
    <mergeCell ref="A90:B90"/>
    <mergeCell ref="A91:B91"/>
    <mergeCell ref="A92:E92"/>
    <mergeCell ref="A85:B86"/>
    <mergeCell ref="C85:C86"/>
    <mergeCell ref="D85:D86"/>
    <mergeCell ref="E85:E86"/>
    <mergeCell ref="F85:F86"/>
    <mergeCell ref="G85:R85"/>
    <mergeCell ref="A79:B79"/>
    <mergeCell ref="A80:B80"/>
    <mergeCell ref="A81:B81"/>
    <mergeCell ref="A82:B82"/>
    <mergeCell ref="A83:E83"/>
    <mergeCell ref="G83:R83"/>
    <mergeCell ref="A73:B73"/>
    <mergeCell ref="A74:B74"/>
    <mergeCell ref="A75:B75"/>
    <mergeCell ref="A76:B76"/>
    <mergeCell ref="A77:B77"/>
    <mergeCell ref="A78:B78"/>
    <mergeCell ref="A71:B72"/>
    <mergeCell ref="C71:C72"/>
    <mergeCell ref="D71:D72"/>
    <mergeCell ref="E71:E72"/>
    <mergeCell ref="F71:F72"/>
    <mergeCell ref="G71:R71"/>
    <mergeCell ref="A65:D65"/>
    <mergeCell ref="A66:D66"/>
    <mergeCell ref="A67:D67"/>
    <mergeCell ref="A68:D68"/>
    <mergeCell ref="A69:E69"/>
    <mergeCell ref="G69:R69"/>
    <mergeCell ref="F55:F56"/>
    <mergeCell ref="G55:R55"/>
    <mergeCell ref="A61:E61"/>
    <mergeCell ref="G61:R61"/>
    <mergeCell ref="A63:D64"/>
    <mergeCell ref="E63:E64"/>
    <mergeCell ref="F63:F64"/>
    <mergeCell ref="G63:R63"/>
    <mergeCell ref="A49:B49"/>
    <mergeCell ref="A50:B50"/>
    <mergeCell ref="A51:B51"/>
    <mergeCell ref="A53:E53"/>
    <mergeCell ref="G53:R53"/>
    <mergeCell ref="A55:A56"/>
    <mergeCell ref="B55:B56"/>
    <mergeCell ref="C55:C56"/>
    <mergeCell ref="D55:D56"/>
    <mergeCell ref="E55:E56"/>
    <mergeCell ref="A47:B48"/>
    <mergeCell ref="C47:C48"/>
    <mergeCell ref="D47:D48"/>
    <mergeCell ref="E47:E48"/>
    <mergeCell ref="F47:F48"/>
    <mergeCell ref="G47:R47"/>
    <mergeCell ref="A41:B41"/>
    <mergeCell ref="A42:B42"/>
    <mergeCell ref="A43:B43"/>
    <mergeCell ref="A44:B44"/>
    <mergeCell ref="A45:E45"/>
    <mergeCell ref="G45:R45"/>
    <mergeCell ref="A39:B40"/>
    <mergeCell ref="C39:C40"/>
    <mergeCell ref="D39:D40"/>
    <mergeCell ref="E39:E40"/>
    <mergeCell ref="F39:F40"/>
    <mergeCell ref="G39:R39"/>
    <mergeCell ref="A32:B32"/>
    <mergeCell ref="A33:B33"/>
    <mergeCell ref="A34:B34"/>
    <mergeCell ref="A36:E36"/>
    <mergeCell ref="A37:F37"/>
    <mergeCell ref="G37:M37"/>
    <mergeCell ref="G20:R20"/>
    <mergeCell ref="A28:E28"/>
    <mergeCell ref="G28:R28"/>
    <mergeCell ref="A29:F29"/>
    <mergeCell ref="A30:B31"/>
    <mergeCell ref="C30:C31"/>
    <mergeCell ref="D30:D31"/>
    <mergeCell ref="E30:E31"/>
    <mergeCell ref="F30:F31"/>
    <mergeCell ref="G30:R30"/>
    <mergeCell ref="A18:E18"/>
    <mergeCell ref="A19:F19"/>
    <mergeCell ref="A20:A21"/>
    <mergeCell ref="B20:B21"/>
    <mergeCell ref="C20:C21"/>
    <mergeCell ref="D20:D21"/>
    <mergeCell ref="E20:E21"/>
    <mergeCell ref="F20:F21"/>
    <mergeCell ref="A12:B12"/>
    <mergeCell ref="A13:B13"/>
    <mergeCell ref="A14:B14"/>
    <mergeCell ref="A15:B15"/>
    <mergeCell ref="A16:B16"/>
    <mergeCell ref="A17:B17"/>
    <mergeCell ref="A5:R6"/>
    <mergeCell ref="A7:R8"/>
    <mergeCell ref="A9:F9"/>
    <mergeCell ref="A10:B11"/>
    <mergeCell ref="C10:C11"/>
    <mergeCell ref="D10:D11"/>
    <mergeCell ref="E10:E11"/>
    <mergeCell ref="F10:F11"/>
    <mergeCell ref="A1:A4"/>
    <mergeCell ref="B1:J2"/>
    <mergeCell ref="K1:R1"/>
    <mergeCell ref="K2:R2"/>
    <mergeCell ref="B3:J4"/>
    <mergeCell ref="K3:N3"/>
    <mergeCell ref="O3:R3"/>
    <mergeCell ref="K4:N4"/>
    <mergeCell ref="O4:R4"/>
  </mergeCells>
  <dataValidations count="1">
    <dataValidation allowBlank="1" showInputMessage="1" showErrorMessage="1" errorTitle="ERROR DE DATOS" error="En este campo no se pueden introducir decimales " sqref="E32 E80:E81"/>
  </dataValidation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4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100" zoomScalePageLayoutView="0" workbookViewId="0" topLeftCell="A10">
      <selection activeCell="I23" sqref="I23"/>
    </sheetView>
  </sheetViews>
  <sheetFormatPr defaultColWidth="11.421875" defaultRowHeight="12.75"/>
  <cols>
    <col min="1" max="1" width="21.421875" style="13" customWidth="1"/>
    <col min="2" max="2" width="18.8515625" style="13" customWidth="1"/>
    <col min="3" max="3" width="17.57421875" style="13" customWidth="1"/>
    <col min="4" max="4" width="16.28125" style="13" customWidth="1"/>
    <col min="5" max="5" width="10.7109375" style="13" customWidth="1"/>
    <col min="6" max="6" width="13.7109375" style="16" customWidth="1"/>
    <col min="7" max="7" width="17.00390625" style="17" customWidth="1"/>
    <col min="8" max="16384" width="11.421875" style="13" customWidth="1"/>
  </cols>
  <sheetData>
    <row r="1" spans="1:7" ht="26.25" customHeight="1">
      <c r="A1" s="420"/>
      <c r="B1" s="423" t="s">
        <v>49</v>
      </c>
      <c r="C1" s="423"/>
      <c r="D1" s="423"/>
      <c r="E1" s="423"/>
      <c r="F1" s="424" t="s">
        <v>51</v>
      </c>
      <c r="G1" s="424"/>
    </row>
    <row r="2" spans="1:7" ht="26.25" customHeight="1">
      <c r="A2" s="421"/>
      <c r="B2" s="423"/>
      <c r="C2" s="423"/>
      <c r="D2" s="423"/>
      <c r="E2" s="423"/>
      <c r="F2" s="425" t="s">
        <v>52</v>
      </c>
      <c r="G2" s="425"/>
    </row>
    <row r="3" spans="1:13" s="1" customFormat="1" ht="26.25" customHeight="1">
      <c r="A3" s="421"/>
      <c r="B3" s="426" t="s">
        <v>50</v>
      </c>
      <c r="C3" s="426"/>
      <c r="D3" s="426"/>
      <c r="E3" s="426"/>
      <c r="F3" s="5" t="s">
        <v>53</v>
      </c>
      <c r="G3" s="5" t="s">
        <v>68</v>
      </c>
      <c r="H3" s="4"/>
      <c r="I3" s="4"/>
      <c r="J3" s="4"/>
      <c r="K3" s="4"/>
      <c r="L3" s="4"/>
      <c r="M3" s="4"/>
    </row>
    <row r="4" spans="1:13" s="1" customFormat="1" ht="26.25" customHeight="1">
      <c r="A4" s="422"/>
      <c r="B4" s="426"/>
      <c r="C4" s="426"/>
      <c r="D4" s="426"/>
      <c r="E4" s="426"/>
      <c r="F4" s="5" t="str">
        <f>+'[2]POA H.B.'!K4</f>
        <v>Versión 0</v>
      </c>
      <c r="G4" s="30">
        <f>+'[2]POA H.B.'!O4</f>
        <v>42999</v>
      </c>
      <c r="H4" s="4"/>
      <c r="I4" s="4"/>
      <c r="J4" s="4"/>
      <c r="K4" s="4"/>
      <c r="L4" s="4"/>
      <c r="M4" s="4"/>
    </row>
    <row r="5" spans="1:13" s="1" customFormat="1" ht="21" customHeight="1">
      <c r="A5" s="427" t="s">
        <v>54</v>
      </c>
      <c r="B5" s="427"/>
      <c r="C5" s="427"/>
      <c r="D5" s="427"/>
      <c r="E5" s="427"/>
      <c r="F5" s="427"/>
      <c r="G5" s="427"/>
      <c r="H5" s="4"/>
      <c r="I5" s="4"/>
      <c r="J5" s="4"/>
      <c r="K5" s="4"/>
      <c r="L5" s="4"/>
      <c r="M5" s="4"/>
    </row>
    <row r="6" spans="1:7" ht="28.5" customHeight="1">
      <c r="A6" s="415" t="s">
        <v>214</v>
      </c>
      <c r="B6" s="416"/>
      <c r="C6" s="416"/>
      <c r="D6" s="416"/>
      <c r="E6" s="416"/>
      <c r="F6" s="416"/>
      <c r="G6" s="417"/>
    </row>
    <row r="7" spans="1:7" ht="55.5" customHeight="1">
      <c r="A7" s="18" t="s">
        <v>71</v>
      </c>
      <c r="B7" s="418" t="s">
        <v>70</v>
      </c>
      <c r="C7" s="419"/>
      <c r="D7" s="19" t="s">
        <v>35</v>
      </c>
      <c r="E7" s="20" t="s">
        <v>48</v>
      </c>
      <c r="F7" s="21" t="s">
        <v>215</v>
      </c>
      <c r="G7" s="20" t="s">
        <v>72</v>
      </c>
    </row>
    <row r="8" spans="1:7" ht="55.5" customHeight="1">
      <c r="A8" s="213" t="s">
        <v>226</v>
      </c>
      <c r="B8" s="428" t="s">
        <v>187</v>
      </c>
      <c r="C8" s="429"/>
      <c r="D8" s="218" t="s">
        <v>188</v>
      </c>
      <c r="E8" s="219">
        <v>15</v>
      </c>
      <c r="F8" s="216">
        <v>3226</v>
      </c>
      <c r="G8" s="216">
        <f>F8*E8</f>
        <v>48390</v>
      </c>
    </row>
    <row r="9" spans="1:7" ht="55.5" customHeight="1">
      <c r="A9" s="217" t="s">
        <v>227</v>
      </c>
      <c r="B9" s="428" t="s">
        <v>189</v>
      </c>
      <c r="C9" s="429"/>
      <c r="D9" s="218" t="s">
        <v>190</v>
      </c>
      <c r="E9" s="219">
        <v>1</v>
      </c>
      <c r="F9" s="216">
        <v>1352</v>
      </c>
      <c r="G9" s="216">
        <f>F9*E9</f>
        <v>1352</v>
      </c>
    </row>
    <row r="10" spans="1:7" ht="55.5" customHeight="1">
      <c r="A10" s="213" t="s">
        <v>219</v>
      </c>
      <c r="B10" s="428" t="s">
        <v>220</v>
      </c>
      <c r="C10" s="429"/>
      <c r="D10" s="214" t="s">
        <v>221</v>
      </c>
      <c r="E10" s="215">
        <v>10</v>
      </c>
      <c r="F10" s="216">
        <v>5987</v>
      </c>
      <c r="G10" s="216">
        <f>F10*E10</f>
        <v>59870</v>
      </c>
    </row>
    <row r="11" spans="1:7" ht="55.5" customHeight="1">
      <c r="A11" s="217" t="s">
        <v>222</v>
      </c>
      <c r="B11" s="428" t="s">
        <v>223</v>
      </c>
      <c r="C11" s="429"/>
      <c r="D11" s="214" t="s">
        <v>224</v>
      </c>
      <c r="E11" s="215">
        <v>1</v>
      </c>
      <c r="F11" s="216">
        <v>58204.64</v>
      </c>
      <c r="G11" s="216">
        <f>F11*E11</f>
        <v>58204.64</v>
      </c>
    </row>
    <row r="12" spans="1:7" ht="55.5" customHeight="1">
      <c r="A12" s="220">
        <v>101020025</v>
      </c>
      <c r="B12" s="428" t="s">
        <v>225</v>
      </c>
      <c r="C12" s="429"/>
      <c r="D12" s="214" t="s">
        <v>221</v>
      </c>
      <c r="E12" s="215">
        <v>1</v>
      </c>
      <c r="F12" s="216">
        <v>664179</v>
      </c>
      <c r="G12" s="216">
        <f>F12*E12</f>
        <v>664179</v>
      </c>
    </row>
    <row r="13" spans="1:8" ht="12">
      <c r="A13" s="430" t="s">
        <v>100</v>
      </c>
      <c r="B13" s="431"/>
      <c r="C13" s="431"/>
      <c r="D13" s="431"/>
      <c r="E13" s="431"/>
      <c r="F13" s="432"/>
      <c r="G13" s="22">
        <f>SUM(G8:G12)</f>
        <v>831995.64</v>
      </c>
      <c r="H13" s="212"/>
    </row>
    <row r="14" spans="1:7" ht="12">
      <c r="A14" s="9"/>
      <c r="B14" s="23"/>
      <c r="C14" s="23"/>
      <c r="D14" s="24"/>
      <c r="E14" s="25"/>
      <c r="F14" s="25"/>
      <c r="G14" s="26"/>
    </row>
    <row r="15" ht="12">
      <c r="F15" s="27"/>
    </row>
  </sheetData>
  <sheetProtection/>
  <mergeCells count="14">
    <mergeCell ref="B8:C8"/>
    <mergeCell ref="B9:C9"/>
    <mergeCell ref="A13:F13"/>
    <mergeCell ref="B10:C10"/>
    <mergeCell ref="B11:C11"/>
    <mergeCell ref="B12:C12"/>
    <mergeCell ref="A6:G6"/>
    <mergeCell ref="B7:C7"/>
    <mergeCell ref="A1:A4"/>
    <mergeCell ref="B1:E2"/>
    <mergeCell ref="F1:G1"/>
    <mergeCell ref="F2:G2"/>
    <mergeCell ref="B3:E4"/>
    <mergeCell ref="A5:G5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zoomScale="70" zoomScaleNormal="70" zoomScalePageLayoutView="0" workbookViewId="0" topLeftCell="A1">
      <selection activeCell="G29" sqref="G29"/>
    </sheetView>
  </sheetViews>
  <sheetFormatPr defaultColWidth="9.140625" defaultRowHeight="12.75"/>
  <cols>
    <col min="1" max="1" width="21.140625" style="141" customWidth="1"/>
    <col min="2" max="2" width="6.140625" style="141" customWidth="1"/>
    <col min="3" max="3" width="10.7109375" style="141" customWidth="1"/>
    <col min="4" max="4" width="12.140625" style="162" customWidth="1"/>
    <col min="5" max="5" width="19.421875" style="141" customWidth="1"/>
    <col min="6" max="6" width="32.8515625" style="141" customWidth="1"/>
    <col min="7" max="7" width="24.8515625" style="141" customWidth="1"/>
    <col min="8" max="8" width="22.7109375" style="141" customWidth="1"/>
    <col min="9" max="9" width="19.421875" style="141" customWidth="1"/>
    <col min="10" max="10" width="19.140625" style="141" customWidth="1"/>
    <col min="11" max="11" width="12.7109375" style="141" customWidth="1"/>
    <col min="12" max="12" width="21.57421875" style="141" customWidth="1"/>
    <col min="13" max="13" width="10.421875" style="141" customWidth="1"/>
    <col min="14" max="14" width="19.28125" style="141" customWidth="1"/>
    <col min="15" max="15" width="10.421875" style="141" customWidth="1"/>
    <col min="16" max="16" width="19.421875" style="141" customWidth="1"/>
    <col min="17" max="17" width="10.421875" style="141" customWidth="1"/>
    <col min="18" max="18" width="22.421875" style="141" customWidth="1"/>
    <col min="19" max="19" width="14.421875" style="141" customWidth="1"/>
    <col min="20" max="20" width="14.140625" style="141" customWidth="1"/>
    <col min="21" max="21" width="18.7109375" style="141" customWidth="1"/>
    <col min="22" max="16384" width="9.140625" style="141" customWidth="1"/>
  </cols>
  <sheetData>
    <row r="1" spans="1:23" ht="36" customHeight="1">
      <c r="A1" s="433"/>
      <c r="B1" s="433"/>
      <c r="C1" s="433"/>
      <c r="D1" s="434" t="s">
        <v>14</v>
      </c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139"/>
      <c r="S1" s="435" t="s">
        <v>51</v>
      </c>
      <c r="T1" s="435"/>
      <c r="U1" s="435"/>
      <c r="V1" s="140"/>
      <c r="W1" s="140"/>
    </row>
    <row r="2" spans="1:23" ht="25.5" customHeight="1">
      <c r="A2" s="433"/>
      <c r="B2" s="433"/>
      <c r="C2" s="433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139"/>
      <c r="S2" s="436" t="s">
        <v>52</v>
      </c>
      <c r="T2" s="436"/>
      <c r="U2" s="436"/>
      <c r="V2" s="140"/>
      <c r="W2" s="140"/>
    </row>
    <row r="3" spans="1:23" ht="33" customHeight="1">
      <c r="A3" s="433"/>
      <c r="B3" s="433"/>
      <c r="C3" s="433"/>
      <c r="D3" s="434" t="s">
        <v>50</v>
      </c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139"/>
      <c r="S3" s="143" t="s">
        <v>53</v>
      </c>
      <c r="T3" s="437" t="s">
        <v>69</v>
      </c>
      <c r="U3" s="437"/>
      <c r="V3" s="140"/>
      <c r="W3" s="140"/>
    </row>
    <row r="4" spans="1:23" ht="30.75" customHeight="1">
      <c r="A4" s="433"/>
      <c r="B4" s="433"/>
      <c r="C4" s="433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139"/>
      <c r="S4" s="143" t="str">
        <f>+'[1]POA H.C. '!F4</f>
        <v>Versión 0</v>
      </c>
      <c r="T4" s="438">
        <f>+'[1]POA H.C. '!G4</f>
        <v>42999</v>
      </c>
      <c r="U4" s="438"/>
      <c r="V4" s="140"/>
      <c r="W4" s="140"/>
    </row>
    <row r="5" spans="1:23" ht="21" customHeight="1">
      <c r="A5" s="440" t="s">
        <v>54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140"/>
      <c r="W5" s="140"/>
    </row>
    <row r="6" spans="1:23" ht="21" customHeight="1">
      <c r="A6" s="440" t="s">
        <v>102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140"/>
      <c r="W6" s="140"/>
    </row>
    <row r="7" spans="1:23" ht="21.75" customHeight="1">
      <c r="A7" s="441" t="s">
        <v>46</v>
      </c>
      <c r="B7" s="441"/>
      <c r="C7" s="441"/>
      <c r="D7" s="441"/>
      <c r="E7" s="442" t="s">
        <v>123</v>
      </c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140"/>
      <c r="W7" s="140"/>
    </row>
    <row r="8" spans="1:23" ht="21.75" customHeight="1">
      <c r="A8" s="441" t="s">
        <v>47</v>
      </c>
      <c r="B8" s="441"/>
      <c r="C8" s="441"/>
      <c r="D8" s="441"/>
      <c r="E8" s="443" t="s">
        <v>124</v>
      </c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140"/>
      <c r="W8" s="140"/>
    </row>
    <row r="9" spans="1:23" ht="21.75" customHeight="1">
      <c r="A9" s="441" t="s">
        <v>104</v>
      </c>
      <c r="B9" s="441"/>
      <c r="C9" s="441"/>
      <c r="D9" s="441"/>
      <c r="E9" s="443" t="s">
        <v>126</v>
      </c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140"/>
      <c r="W9" s="140"/>
    </row>
    <row r="10" spans="1:21" ht="21.75" customHeight="1">
      <c r="A10" s="441" t="s">
        <v>45</v>
      </c>
      <c r="B10" s="441"/>
      <c r="C10" s="441"/>
      <c r="D10" s="441"/>
      <c r="E10" s="444"/>
      <c r="F10" s="444"/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</row>
    <row r="11" spans="1:21" ht="35.25" customHeight="1">
      <c r="A11" s="441" t="s">
        <v>105</v>
      </c>
      <c r="B11" s="441"/>
      <c r="C11" s="441"/>
      <c r="D11" s="441"/>
      <c r="E11" s="445" t="s">
        <v>161</v>
      </c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</row>
    <row r="12" spans="1:21" ht="12.75" customHeight="1">
      <c r="A12" s="456" t="s">
        <v>111</v>
      </c>
      <c r="B12" s="439" t="s">
        <v>106</v>
      </c>
      <c r="C12" s="439"/>
      <c r="D12" s="439"/>
      <c r="E12" s="439"/>
      <c r="F12" s="457" t="s">
        <v>74</v>
      </c>
      <c r="G12" s="458" t="s">
        <v>217</v>
      </c>
      <c r="H12" s="458" t="s">
        <v>218</v>
      </c>
      <c r="I12" s="457" t="s">
        <v>107</v>
      </c>
      <c r="J12" s="439" t="s">
        <v>35</v>
      </c>
      <c r="K12" s="439" t="s">
        <v>63</v>
      </c>
      <c r="L12" s="439"/>
      <c r="M12" s="439"/>
      <c r="N12" s="439"/>
      <c r="O12" s="439"/>
      <c r="P12" s="439"/>
      <c r="Q12" s="439"/>
      <c r="R12" s="439"/>
      <c r="S12" s="439"/>
      <c r="T12" s="439"/>
      <c r="U12" s="439"/>
    </row>
    <row r="13" spans="1:21" ht="12.75">
      <c r="A13" s="456"/>
      <c r="B13" s="439"/>
      <c r="C13" s="439"/>
      <c r="D13" s="439"/>
      <c r="E13" s="439"/>
      <c r="F13" s="457"/>
      <c r="G13" s="459"/>
      <c r="H13" s="459"/>
      <c r="I13" s="457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</row>
    <row r="14" spans="1:21" ht="42.75" customHeight="1">
      <c r="A14" s="456"/>
      <c r="B14" s="439"/>
      <c r="C14" s="439"/>
      <c r="D14" s="439"/>
      <c r="E14" s="439"/>
      <c r="F14" s="457"/>
      <c r="G14" s="460"/>
      <c r="H14" s="460"/>
      <c r="I14" s="457"/>
      <c r="J14" s="439"/>
      <c r="K14" s="142" t="s">
        <v>114</v>
      </c>
      <c r="L14" s="142" t="s">
        <v>115</v>
      </c>
      <c r="M14" s="142" t="s">
        <v>116</v>
      </c>
      <c r="N14" s="142" t="s">
        <v>117</v>
      </c>
      <c r="O14" s="142" t="s">
        <v>118</v>
      </c>
      <c r="P14" s="142" t="s">
        <v>119</v>
      </c>
      <c r="Q14" s="142" t="s">
        <v>121</v>
      </c>
      <c r="R14" s="142" t="s">
        <v>120</v>
      </c>
      <c r="S14" s="439" t="s">
        <v>76</v>
      </c>
      <c r="T14" s="439"/>
      <c r="U14" s="144" t="s">
        <v>112</v>
      </c>
    </row>
    <row r="15" spans="1:21" ht="69.75" customHeight="1">
      <c r="A15" s="446" t="s">
        <v>127</v>
      </c>
      <c r="B15" s="448" t="s">
        <v>128</v>
      </c>
      <c r="C15" s="449"/>
      <c r="D15" s="449"/>
      <c r="E15" s="450"/>
      <c r="F15" s="150" t="s">
        <v>147</v>
      </c>
      <c r="G15" s="150"/>
      <c r="H15" s="150"/>
      <c r="I15" s="152">
        <v>0</v>
      </c>
      <c r="J15" s="176" t="s">
        <v>113</v>
      </c>
      <c r="K15" s="152">
        <v>0</v>
      </c>
      <c r="L15" s="177">
        <v>0</v>
      </c>
      <c r="M15" s="152">
        <v>0</v>
      </c>
      <c r="N15" s="178"/>
      <c r="O15" s="152">
        <v>0</v>
      </c>
      <c r="P15" s="178">
        <v>0</v>
      </c>
      <c r="Q15" s="152">
        <v>1</v>
      </c>
      <c r="R15" s="178">
        <v>0</v>
      </c>
      <c r="S15" s="454">
        <v>1</v>
      </c>
      <c r="T15" s="455"/>
      <c r="U15" s="179">
        <f>SUM(L15)+SUM(N15)+SUM(P15)+SUM(R15)</f>
        <v>0</v>
      </c>
    </row>
    <row r="16" spans="1:21" ht="69.75" customHeight="1">
      <c r="A16" s="447"/>
      <c r="B16" s="451"/>
      <c r="C16" s="452"/>
      <c r="D16" s="452"/>
      <c r="E16" s="453"/>
      <c r="F16" s="150" t="s">
        <v>186</v>
      </c>
      <c r="G16" s="150"/>
      <c r="H16" s="150"/>
      <c r="I16" s="152">
        <v>0</v>
      </c>
      <c r="J16" s="176" t="s">
        <v>122</v>
      </c>
      <c r="K16" s="152">
        <v>0</v>
      </c>
      <c r="L16" s="177">
        <v>0</v>
      </c>
      <c r="M16" s="152"/>
      <c r="N16" s="178">
        <v>0</v>
      </c>
      <c r="O16" s="152">
        <v>0</v>
      </c>
      <c r="P16" s="178">
        <v>0</v>
      </c>
      <c r="Q16" s="152">
        <v>1</v>
      </c>
      <c r="R16" s="178">
        <v>1150000000</v>
      </c>
      <c r="S16" s="196">
        <v>1</v>
      </c>
      <c r="T16" s="197"/>
      <c r="U16" s="180">
        <v>50000000</v>
      </c>
    </row>
    <row r="17" spans="1:21" ht="57" customHeight="1">
      <c r="A17" s="461" t="s">
        <v>129</v>
      </c>
      <c r="B17" s="463" t="s">
        <v>130</v>
      </c>
      <c r="C17" s="464"/>
      <c r="D17" s="464"/>
      <c r="E17" s="465"/>
      <c r="F17" s="124" t="s">
        <v>148</v>
      </c>
      <c r="G17" s="124"/>
      <c r="H17" s="124"/>
      <c r="I17" s="145">
        <v>2</v>
      </c>
      <c r="J17" s="142" t="s">
        <v>122</v>
      </c>
      <c r="K17" s="146">
        <v>0</v>
      </c>
      <c r="L17" s="147">
        <v>0</v>
      </c>
      <c r="M17" s="146">
        <v>1</v>
      </c>
      <c r="N17" s="147">
        <v>70000000</v>
      </c>
      <c r="O17" s="146">
        <v>0</v>
      </c>
      <c r="P17" s="147">
        <v>0</v>
      </c>
      <c r="Q17" s="146">
        <v>0</v>
      </c>
      <c r="R17" s="147">
        <v>0</v>
      </c>
      <c r="S17" s="469">
        <f>I17+K17+M17+O17+Q17</f>
        <v>3</v>
      </c>
      <c r="T17" s="470"/>
      <c r="U17" s="471">
        <f>SUM(N17:N18)+SUM(P17:P18)+SUM(R17:R18)+SUM(L17:L18)</f>
        <v>94395180</v>
      </c>
    </row>
    <row r="18" spans="1:21" ht="65.25" customHeight="1">
      <c r="A18" s="462"/>
      <c r="B18" s="466"/>
      <c r="C18" s="467"/>
      <c r="D18" s="467"/>
      <c r="E18" s="468"/>
      <c r="F18" s="124" t="s">
        <v>149</v>
      </c>
      <c r="G18" s="124"/>
      <c r="H18" s="124"/>
      <c r="I18" s="145">
        <v>0</v>
      </c>
      <c r="J18" s="142" t="s">
        <v>122</v>
      </c>
      <c r="K18" s="146">
        <v>2</v>
      </c>
      <c r="L18" s="147">
        <v>0</v>
      </c>
      <c r="M18" s="146">
        <v>2</v>
      </c>
      <c r="N18" s="147">
        <v>10000000</v>
      </c>
      <c r="O18" s="146">
        <v>3</v>
      </c>
      <c r="P18" s="147">
        <v>5000000</v>
      </c>
      <c r="Q18" s="146">
        <v>3</v>
      </c>
      <c r="R18" s="147">
        <v>9395180</v>
      </c>
      <c r="S18" s="469">
        <f>I18+K18+M18+O18+Q18</f>
        <v>10</v>
      </c>
      <c r="T18" s="470"/>
      <c r="U18" s="472"/>
    </row>
    <row r="19" spans="1:21" ht="63.75" customHeight="1">
      <c r="A19" s="148" t="s">
        <v>131</v>
      </c>
      <c r="B19" s="473" t="s">
        <v>132</v>
      </c>
      <c r="C19" s="474" t="s">
        <v>125</v>
      </c>
      <c r="D19" s="474" t="s">
        <v>125</v>
      </c>
      <c r="E19" s="475" t="s">
        <v>125</v>
      </c>
      <c r="F19" s="124" t="s">
        <v>150</v>
      </c>
      <c r="G19" s="124"/>
      <c r="H19" s="124"/>
      <c r="I19" s="145">
        <v>0</v>
      </c>
      <c r="J19" s="142" t="s">
        <v>122</v>
      </c>
      <c r="K19" s="146">
        <v>7</v>
      </c>
      <c r="L19" s="147">
        <v>18338777</v>
      </c>
      <c r="M19" s="146">
        <v>7</v>
      </c>
      <c r="N19" s="147">
        <v>25000000</v>
      </c>
      <c r="O19" s="146">
        <v>7</v>
      </c>
      <c r="P19" s="147">
        <v>23000000</v>
      </c>
      <c r="Q19" s="146">
        <v>7</v>
      </c>
      <c r="R19" s="147">
        <v>23487950</v>
      </c>
      <c r="S19" s="469">
        <f>I19+K19+M19+O19+Q19</f>
        <v>28</v>
      </c>
      <c r="T19" s="470"/>
      <c r="U19" s="149">
        <f>L19+N19+P19+R19</f>
        <v>89826727</v>
      </c>
    </row>
    <row r="20" spans="1:21" s="140" customFormat="1" ht="65.25" customHeight="1">
      <c r="A20" s="446" t="s">
        <v>133</v>
      </c>
      <c r="B20" s="477" t="s">
        <v>134</v>
      </c>
      <c r="C20" s="478"/>
      <c r="D20" s="478"/>
      <c r="E20" s="479"/>
      <c r="F20" s="150" t="s">
        <v>153</v>
      </c>
      <c r="G20" s="202">
        <v>1</v>
      </c>
      <c r="H20" s="480">
        <v>430000000</v>
      </c>
      <c r="I20" s="123">
        <v>0.33</v>
      </c>
      <c r="J20" s="176" t="s">
        <v>113</v>
      </c>
      <c r="K20" s="125">
        <v>0.33</v>
      </c>
      <c r="L20" s="147">
        <v>296676496</v>
      </c>
      <c r="M20" s="125">
        <v>0.34</v>
      </c>
      <c r="N20" s="147">
        <v>300000000</v>
      </c>
      <c r="O20" s="125">
        <v>0</v>
      </c>
      <c r="P20" s="147">
        <v>300000000</v>
      </c>
      <c r="Q20" s="125">
        <v>0</v>
      </c>
      <c r="R20" s="147">
        <v>428831300</v>
      </c>
      <c r="S20" s="483">
        <v>1</v>
      </c>
      <c r="T20" s="483"/>
      <c r="U20" s="484">
        <f>SUM(L20:L22)+SUM(N20:N22)+SUM(P20:P22)+SUM(R20:R22)</f>
        <v>1870668028</v>
      </c>
    </row>
    <row r="21" spans="1:21" s="140" customFormat="1" ht="70.5" customHeight="1">
      <c r="A21" s="476"/>
      <c r="B21" s="477" t="s">
        <v>135</v>
      </c>
      <c r="C21" s="478" t="s">
        <v>135</v>
      </c>
      <c r="D21" s="478" t="s">
        <v>135</v>
      </c>
      <c r="E21" s="479" t="s">
        <v>135</v>
      </c>
      <c r="F21" s="150" t="s">
        <v>151</v>
      </c>
      <c r="G21" s="150"/>
      <c r="H21" s="481"/>
      <c r="I21" s="151">
        <v>0</v>
      </c>
      <c r="J21" s="176" t="s">
        <v>113</v>
      </c>
      <c r="K21" s="152">
        <v>0.4</v>
      </c>
      <c r="L21" s="147">
        <v>545160232</v>
      </c>
      <c r="M21" s="152">
        <v>0.2</v>
      </c>
      <c r="N21" s="147">
        <v>0</v>
      </c>
      <c r="O21" s="152">
        <v>0.2</v>
      </c>
      <c r="P21" s="147">
        <v>0</v>
      </c>
      <c r="Q21" s="152">
        <v>0.2</v>
      </c>
      <c r="R21" s="147">
        <v>0</v>
      </c>
      <c r="S21" s="483">
        <f>I21+K21+M21+O21+Q21</f>
        <v>1</v>
      </c>
      <c r="T21" s="483"/>
      <c r="U21" s="485"/>
    </row>
    <row r="22" spans="1:21" s="140" customFormat="1" ht="58.5" customHeight="1">
      <c r="A22" s="447"/>
      <c r="B22" s="477" t="s">
        <v>136</v>
      </c>
      <c r="C22" s="478" t="s">
        <v>136</v>
      </c>
      <c r="D22" s="478" t="s">
        <v>136</v>
      </c>
      <c r="E22" s="479" t="s">
        <v>136</v>
      </c>
      <c r="F22" s="124" t="s">
        <v>152</v>
      </c>
      <c r="G22" s="205">
        <v>1</v>
      </c>
      <c r="H22" s="482"/>
      <c r="I22" s="123">
        <v>0</v>
      </c>
      <c r="J22" s="176" t="s">
        <v>113</v>
      </c>
      <c r="K22" s="125">
        <v>1</v>
      </c>
      <c r="L22" s="147">
        <v>0</v>
      </c>
      <c r="M22" s="125">
        <v>1</v>
      </c>
      <c r="N22" s="147">
        <v>0</v>
      </c>
      <c r="O22" s="125">
        <v>1</v>
      </c>
      <c r="P22" s="147">
        <v>0</v>
      </c>
      <c r="Q22" s="125">
        <v>1</v>
      </c>
      <c r="R22" s="147">
        <v>0</v>
      </c>
      <c r="S22" s="483">
        <v>1</v>
      </c>
      <c r="T22" s="483"/>
      <c r="U22" s="486"/>
    </row>
    <row r="23" spans="1:21" s="140" customFormat="1" ht="53.25" customHeight="1">
      <c r="A23" s="461" t="s">
        <v>137</v>
      </c>
      <c r="B23" s="477" t="s">
        <v>138</v>
      </c>
      <c r="C23" s="478"/>
      <c r="D23" s="478"/>
      <c r="E23" s="479"/>
      <c r="F23" s="150" t="s">
        <v>153</v>
      </c>
      <c r="G23" s="202">
        <v>1</v>
      </c>
      <c r="H23" s="147">
        <v>380000000</v>
      </c>
      <c r="I23" s="123">
        <v>0</v>
      </c>
      <c r="J23" s="142" t="s">
        <v>113</v>
      </c>
      <c r="K23" s="126">
        <v>1</v>
      </c>
      <c r="L23" s="153">
        <v>40000000</v>
      </c>
      <c r="M23" s="126">
        <v>1</v>
      </c>
      <c r="N23" s="153">
        <v>300000000</v>
      </c>
      <c r="O23" s="126">
        <v>1</v>
      </c>
      <c r="P23" s="153">
        <v>200000000</v>
      </c>
      <c r="Q23" s="126">
        <v>1</v>
      </c>
      <c r="R23" s="153">
        <v>375807200</v>
      </c>
      <c r="S23" s="487">
        <v>1</v>
      </c>
      <c r="T23" s="487"/>
      <c r="U23" s="471">
        <f>SUM(L23:L24)+SUM(N23:N24)+SUM(P23:P24)+SUM(R23:R24)</f>
        <v>915807200</v>
      </c>
    </row>
    <row r="24" spans="1:21" s="140" customFormat="1" ht="83.25" customHeight="1">
      <c r="A24" s="462"/>
      <c r="B24" s="477" t="s">
        <v>139</v>
      </c>
      <c r="C24" s="478" t="s">
        <v>139</v>
      </c>
      <c r="D24" s="478" t="s">
        <v>139</v>
      </c>
      <c r="E24" s="479" t="s">
        <v>139</v>
      </c>
      <c r="F24" s="154" t="s">
        <v>159</v>
      </c>
      <c r="G24" s="203">
        <v>1</v>
      </c>
      <c r="H24" s="154"/>
      <c r="I24" s="123">
        <v>0</v>
      </c>
      <c r="J24" s="142" t="s">
        <v>113</v>
      </c>
      <c r="K24" s="126">
        <v>1</v>
      </c>
      <c r="L24" s="153"/>
      <c r="M24" s="126">
        <v>1</v>
      </c>
      <c r="N24" s="153"/>
      <c r="O24" s="126">
        <v>1</v>
      </c>
      <c r="P24" s="153"/>
      <c r="Q24" s="126">
        <v>1</v>
      </c>
      <c r="R24" s="153"/>
      <c r="S24" s="487">
        <v>1</v>
      </c>
      <c r="T24" s="487"/>
      <c r="U24" s="472"/>
    </row>
    <row r="25" spans="1:21" s="140" customFormat="1" ht="58.5" customHeight="1">
      <c r="A25" s="461" t="s">
        <v>140</v>
      </c>
      <c r="B25" s="477" t="s">
        <v>141</v>
      </c>
      <c r="C25" s="478"/>
      <c r="D25" s="478"/>
      <c r="E25" s="479"/>
      <c r="F25" s="155" t="s">
        <v>154</v>
      </c>
      <c r="G25" s="204">
        <v>1</v>
      </c>
      <c r="H25" s="147">
        <v>300000000</v>
      </c>
      <c r="I25" s="145">
        <v>0</v>
      </c>
      <c r="J25" s="142" t="s">
        <v>122</v>
      </c>
      <c r="K25" s="156">
        <v>1</v>
      </c>
      <c r="L25" s="147">
        <v>140000000</v>
      </c>
      <c r="M25" s="156">
        <v>1</v>
      </c>
      <c r="N25" s="147">
        <v>140000000</v>
      </c>
      <c r="O25" s="156">
        <v>1</v>
      </c>
      <c r="P25" s="147">
        <v>131334280</v>
      </c>
      <c r="Q25" s="156">
        <v>1</v>
      </c>
      <c r="R25" s="147">
        <v>110000000</v>
      </c>
      <c r="S25" s="469">
        <f>I25+K25+M25+O25+Q25</f>
        <v>4</v>
      </c>
      <c r="T25" s="470"/>
      <c r="U25" s="471">
        <f>SUM(L25:L27)+SUM(N25:N27)+SUM(P25:P27)+SUM(R25:R27)</f>
        <v>1743722554</v>
      </c>
    </row>
    <row r="26" spans="1:21" s="140" customFormat="1" ht="64.5" customHeight="1">
      <c r="A26" s="488"/>
      <c r="B26" s="477" t="s">
        <v>142</v>
      </c>
      <c r="C26" s="478" t="s">
        <v>142</v>
      </c>
      <c r="D26" s="478" t="s">
        <v>142</v>
      </c>
      <c r="E26" s="479" t="s">
        <v>142</v>
      </c>
      <c r="F26" s="155" t="s">
        <v>155</v>
      </c>
      <c r="G26" s="204">
        <v>1</v>
      </c>
      <c r="H26" s="147">
        <v>245000000</v>
      </c>
      <c r="I26" s="145">
        <v>2</v>
      </c>
      <c r="J26" s="142" t="s">
        <v>122</v>
      </c>
      <c r="K26" s="156">
        <v>0</v>
      </c>
      <c r="L26" s="147">
        <v>0</v>
      </c>
      <c r="M26" s="156">
        <v>1</v>
      </c>
      <c r="N26" s="147">
        <v>200000000</v>
      </c>
      <c r="O26" s="156">
        <v>1</v>
      </c>
      <c r="P26" s="147">
        <v>187620400</v>
      </c>
      <c r="Q26" s="156">
        <v>2</v>
      </c>
      <c r="R26" s="147">
        <v>40000000</v>
      </c>
      <c r="S26" s="469">
        <f>I26+K26+M26+O26+Q26</f>
        <v>6</v>
      </c>
      <c r="T26" s="470"/>
      <c r="U26" s="489"/>
    </row>
    <row r="27" spans="1:21" s="140" customFormat="1" ht="78.75" customHeight="1">
      <c r="A27" s="462"/>
      <c r="B27" s="477" t="s">
        <v>143</v>
      </c>
      <c r="C27" s="478" t="s">
        <v>143</v>
      </c>
      <c r="D27" s="478" t="s">
        <v>143</v>
      </c>
      <c r="E27" s="479" t="s">
        <v>143</v>
      </c>
      <c r="F27" s="124" t="s">
        <v>156</v>
      </c>
      <c r="G27" s="204">
        <v>1</v>
      </c>
      <c r="H27" s="147">
        <v>245000000</v>
      </c>
      <c r="I27" s="145">
        <v>2</v>
      </c>
      <c r="J27" s="142" t="s">
        <v>122</v>
      </c>
      <c r="K27" s="146">
        <v>1</v>
      </c>
      <c r="L27" s="147">
        <v>180000000</v>
      </c>
      <c r="M27" s="146">
        <v>1</v>
      </c>
      <c r="N27" s="147">
        <v>180000000</v>
      </c>
      <c r="O27" s="146">
        <v>1</v>
      </c>
      <c r="P27" s="147">
        <f>234525500-99757626</f>
        <v>134767874</v>
      </c>
      <c r="Q27" s="146">
        <v>2</v>
      </c>
      <c r="R27" s="147">
        <v>300000000</v>
      </c>
      <c r="S27" s="497">
        <f>I27+K27+M27+O27+Q27</f>
        <v>7</v>
      </c>
      <c r="T27" s="498"/>
      <c r="U27" s="472"/>
    </row>
    <row r="28" spans="1:21" s="140" customFormat="1" ht="78.75" customHeight="1">
      <c r="A28" s="501" t="s">
        <v>144</v>
      </c>
      <c r="B28" s="492" t="s">
        <v>145</v>
      </c>
      <c r="C28" s="493"/>
      <c r="D28" s="493"/>
      <c r="E28" s="494"/>
      <c r="F28" s="200" t="s">
        <v>157</v>
      </c>
      <c r="G28" s="201">
        <v>1</v>
      </c>
      <c r="H28" s="503">
        <v>520000000</v>
      </c>
      <c r="I28" s="207">
        <v>1</v>
      </c>
      <c r="J28" s="208" t="s">
        <v>113</v>
      </c>
      <c r="K28" s="207">
        <v>1</v>
      </c>
      <c r="L28" s="199">
        <v>149496781</v>
      </c>
      <c r="M28" s="207">
        <v>1</v>
      </c>
      <c r="N28" s="199">
        <v>140000000</v>
      </c>
      <c r="O28" s="207">
        <v>1</v>
      </c>
      <c r="P28" s="199">
        <f>150000000-11257224</f>
        <v>138742776</v>
      </c>
      <c r="Q28" s="207">
        <v>1</v>
      </c>
      <c r="R28" s="199">
        <v>422783100</v>
      </c>
      <c r="S28" s="505">
        <v>1</v>
      </c>
      <c r="T28" s="505"/>
      <c r="U28" s="490">
        <f>SUM(L28:L29)+SUM(N28:N29)+SUM(P28:P29)+SUM(R28:R29)</f>
        <v>892881811</v>
      </c>
    </row>
    <row r="29" spans="1:21" s="140" customFormat="1" ht="78.75" customHeight="1">
      <c r="A29" s="502"/>
      <c r="B29" s="492" t="s">
        <v>146</v>
      </c>
      <c r="C29" s="493" t="s">
        <v>146</v>
      </c>
      <c r="D29" s="493" t="s">
        <v>146</v>
      </c>
      <c r="E29" s="494" t="s">
        <v>146</v>
      </c>
      <c r="F29" s="200" t="s">
        <v>158</v>
      </c>
      <c r="G29" s="209">
        <v>2</v>
      </c>
      <c r="H29" s="504"/>
      <c r="I29" s="210">
        <v>0</v>
      </c>
      <c r="J29" s="198" t="s">
        <v>122</v>
      </c>
      <c r="K29" s="211">
        <v>2</v>
      </c>
      <c r="L29" s="199">
        <v>7327714</v>
      </c>
      <c r="M29" s="211">
        <v>2</v>
      </c>
      <c r="N29" s="199">
        <v>12000000</v>
      </c>
      <c r="O29" s="211">
        <v>2</v>
      </c>
      <c r="P29" s="199">
        <v>11257224</v>
      </c>
      <c r="Q29" s="211">
        <v>2</v>
      </c>
      <c r="R29" s="199">
        <v>11274216</v>
      </c>
      <c r="S29" s="495">
        <f>I29+K29+M29+O29+Q29</f>
        <v>8</v>
      </c>
      <c r="T29" s="496"/>
      <c r="U29" s="491"/>
    </row>
    <row r="30" spans="1:21" s="160" customFormat="1" ht="23.25" customHeight="1">
      <c r="A30" s="157" t="s">
        <v>75</v>
      </c>
      <c r="B30" s="157"/>
      <c r="C30" s="157"/>
      <c r="D30" s="157"/>
      <c r="E30" s="157"/>
      <c r="F30" s="157"/>
      <c r="G30" s="157"/>
      <c r="H30" s="206">
        <f>SUM(H15:H29)</f>
        <v>2120000000</v>
      </c>
      <c r="I30" s="157"/>
      <c r="J30" s="157"/>
      <c r="K30" s="158"/>
      <c r="L30" s="159">
        <f>SUM(L15:L29)</f>
        <v>1377000000</v>
      </c>
      <c r="M30" s="158"/>
      <c r="N30" s="159">
        <f>SUM(N15:N29)</f>
        <v>1377000000</v>
      </c>
      <c r="O30" s="158"/>
      <c r="P30" s="159">
        <f>SUM(P15:P29)</f>
        <v>1131722554</v>
      </c>
      <c r="Q30" s="122"/>
      <c r="R30" s="159">
        <f>SUM(R15:R29)</f>
        <v>2871578946</v>
      </c>
      <c r="S30" s="499"/>
      <c r="T30" s="500"/>
      <c r="U30" s="159">
        <f>SUM(U15:U29)</f>
        <v>5657301500</v>
      </c>
    </row>
    <row r="31" spans="2:3" ht="12.75">
      <c r="B31" s="161"/>
      <c r="C31" s="161"/>
    </row>
    <row r="32" ht="12.75">
      <c r="D32" s="141"/>
    </row>
    <row r="33" ht="12.75">
      <c r="I33" s="163"/>
    </row>
    <row r="36" spans="10:21" ht="12.75"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0:21" ht="12.75"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0:21" ht="12.75">
      <c r="J38" s="15"/>
      <c r="K38" s="15"/>
      <c r="L38" s="15"/>
      <c r="M38" s="15"/>
      <c r="N38" s="15"/>
      <c r="O38" s="15"/>
      <c r="P38" s="15"/>
      <c r="Q38" s="14"/>
      <c r="R38" s="14"/>
      <c r="S38" s="14"/>
      <c r="T38" s="14"/>
      <c r="U38" s="14"/>
    </row>
    <row r="39" spans="10:21" ht="12.75">
      <c r="J39" s="15"/>
      <c r="K39" s="15"/>
      <c r="L39" s="15"/>
      <c r="M39" s="15"/>
      <c r="N39" s="15"/>
      <c r="O39" s="15"/>
      <c r="P39" s="15"/>
      <c r="Q39" s="14"/>
      <c r="R39" s="14"/>
      <c r="S39" s="14"/>
      <c r="T39" s="14"/>
      <c r="U39" s="14"/>
    </row>
    <row r="40" spans="10:21" ht="12.75">
      <c r="J40" s="15"/>
      <c r="K40" s="15"/>
      <c r="L40" s="15"/>
      <c r="M40" s="15"/>
      <c r="N40" s="15"/>
      <c r="O40" s="15"/>
      <c r="P40" s="15"/>
      <c r="Q40" s="14"/>
      <c r="R40" s="14"/>
      <c r="S40" s="14"/>
      <c r="T40" s="14"/>
      <c r="U40" s="14"/>
    </row>
    <row r="41" spans="10:21" ht="12.75">
      <c r="J41" s="15"/>
      <c r="K41" s="15"/>
      <c r="L41" s="15"/>
      <c r="M41" s="15"/>
      <c r="N41" s="15"/>
      <c r="O41" s="15"/>
      <c r="P41" s="15"/>
      <c r="Q41" s="14"/>
      <c r="R41" s="14"/>
      <c r="S41" s="14"/>
      <c r="T41" s="14"/>
      <c r="U41" s="14"/>
    </row>
    <row r="42" spans="10:21" ht="12.75"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0:21" ht="12.75"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0:21" ht="12.75"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0:21" ht="12.75"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0:21" ht="12.75"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0:21" ht="12.75"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0:21" ht="12.75"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0:21" ht="12.75"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0:21" ht="12.75"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</sheetData>
  <sheetProtection/>
  <mergeCells count="69">
    <mergeCell ref="U28:U29"/>
    <mergeCell ref="B29:E29"/>
    <mergeCell ref="S29:T29"/>
    <mergeCell ref="S27:T27"/>
    <mergeCell ref="S30:T30"/>
    <mergeCell ref="A28:A29"/>
    <mergeCell ref="B28:E28"/>
    <mergeCell ref="H28:H29"/>
    <mergeCell ref="S28:T28"/>
    <mergeCell ref="U23:U24"/>
    <mergeCell ref="B24:E24"/>
    <mergeCell ref="S24:T24"/>
    <mergeCell ref="A25:A27"/>
    <mergeCell ref="B25:E25"/>
    <mergeCell ref="S25:T25"/>
    <mergeCell ref="U25:U27"/>
    <mergeCell ref="B26:E26"/>
    <mergeCell ref="S26:T26"/>
    <mergeCell ref="B27:E27"/>
    <mergeCell ref="B21:E21"/>
    <mergeCell ref="S21:T21"/>
    <mergeCell ref="B22:E22"/>
    <mergeCell ref="S22:T22"/>
    <mergeCell ref="A23:A24"/>
    <mergeCell ref="B23:E23"/>
    <mergeCell ref="S23:T23"/>
    <mergeCell ref="S17:T17"/>
    <mergeCell ref="U17:U18"/>
    <mergeCell ref="S18:T18"/>
    <mergeCell ref="B19:E19"/>
    <mergeCell ref="S19:T19"/>
    <mergeCell ref="A20:A22"/>
    <mergeCell ref="B20:E20"/>
    <mergeCell ref="H20:H22"/>
    <mergeCell ref="S20:T20"/>
    <mergeCell ref="U20:U22"/>
    <mergeCell ref="F12:F14"/>
    <mergeCell ref="G12:G14"/>
    <mergeCell ref="H12:H14"/>
    <mergeCell ref="I12:I14"/>
    <mergeCell ref="A17:A18"/>
    <mergeCell ref="B17:E18"/>
    <mergeCell ref="A10:D10"/>
    <mergeCell ref="E10:U10"/>
    <mergeCell ref="A11:D11"/>
    <mergeCell ref="E11:U11"/>
    <mergeCell ref="S14:T14"/>
    <mergeCell ref="A15:A16"/>
    <mergeCell ref="B15:E16"/>
    <mergeCell ref="S15:T15"/>
    <mergeCell ref="A12:A14"/>
    <mergeCell ref="B12:E14"/>
    <mergeCell ref="J12:J14"/>
    <mergeCell ref="K12:U13"/>
    <mergeCell ref="A5:U5"/>
    <mergeCell ref="A6:U6"/>
    <mergeCell ref="A7:D7"/>
    <mergeCell ref="E7:U7"/>
    <mergeCell ref="A8:D8"/>
    <mergeCell ref="E8:U8"/>
    <mergeCell ref="A9:D9"/>
    <mergeCell ref="E9:U9"/>
    <mergeCell ref="A1:C4"/>
    <mergeCell ref="D1:Q2"/>
    <mergeCell ref="S1:U1"/>
    <mergeCell ref="S2:U2"/>
    <mergeCell ref="D3:Q4"/>
    <mergeCell ref="T3:U3"/>
    <mergeCell ref="T4:U4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Monica Alexandra Alvarez Hernandez</cp:lastModifiedBy>
  <cp:lastPrinted>2016-08-02T19:37:55Z</cp:lastPrinted>
  <dcterms:created xsi:type="dcterms:W3CDTF">2009-04-02T20:41:07Z</dcterms:created>
  <dcterms:modified xsi:type="dcterms:W3CDTF">2020-05-05T12:16:32Z</dcterms:modified>
  <cp:category/>
  <cp:version/>
  <cp:contentType/>
  <cp:contentStatus/>
</cp:coreProperties>
</file>