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  <externalReference r:id="rId8"/>
    <externalReference r:id="rId9"/>
  </externalReferences>
  <definedNames>
    <definedName name="_xlnm.Print_Area" localSheetId="0">'POA H.A.'!$A$1:$O$27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comments4.xml><?xml version="1.0" encoding="utf-8"?>
<comments xmlns="http://schemas.openxmlformats.org/spreadsheetml/2006/main">
  <authors>
    <author>Celia Isabel Velasquez Feria</author>
  </authors>
  <commentList>
    <comment ref="F24" authorId="0">
      <text>
        <r>
          <rPr>
            <b/>
            <sz val="9"/>
            <rFont val="Tahoma"/>
            <family val="2"/>
          </rPr>
          <t>Celia Isabel Velasquez Feria:</t>
        </r>
        <r>
          <rPr>
            <sz val="9"/>
            <rFont val="Tahoma"/>
            <family val="2"/>
          </rPr>
          <t xml:space="preserve">
ELIMINAR SIAC</t>
        </r>
      </text>
    </comment>
  </commentList>
</comments>
</file>

<file path=xl/sharedStrings.xml><?xml version="1.0" encoding="utf-8"?>
<sst xmlns="http://schemas.openxmlformats.org/spreadsheetml/2006/main" count="590" uniqueCount="343">
  <si>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</si>
  <si>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</si>
  <si>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</si>
  <si>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</si>
  <si>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</si>
  <si>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</si>
  <si>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</si>
  <si>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</si>
  <si>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</si>
  <si>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</si>
  <si>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</si>
  <si>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</si>
  <si>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</si>
  <si>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</si>
  <si>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</si>
  <si>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</si>
  <si>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</si>
  <si>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</si>
  <si>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</si>
  <si>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</si>
  <si>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</si>
  <si>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</si>
  <si>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</si>
  <si>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</si>
  <si>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</si>
  <si>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</si>
  <si>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</si>
  <si>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</si>
  <si>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</si>
  <si>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</si>
  <si>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</si>
  <si>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</si>
  <si>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</si>
  <si>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</si>
  <si>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</si>
  <si>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</si>
  <si>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</si>
  <si>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</si>
  <si>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</si>
  <si>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</si>
  <si>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</si>
  <si>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</si>
  <si>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</si>
  <si>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</si>
  <si>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</si>
  <si>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</si>
  <si>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</si>
  <si>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</si>
  <si>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</si>
  <si>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</si>
  <si>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</si>
  <si>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</si>
  <si>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</si>
  <si>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</si>
  <si>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</si>
  <si>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</si>
  <si>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</si>
  <si>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</si>
  <si>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</si>
  <si>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</si>
  <si>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</si>
  <si>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</si>
  <si>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</si>
  <si>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</si>
  <si>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</si>
  <si>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</si>
  <si>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</si>
  <si>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</si>
  <si>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</si>
  <si>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</si>
  <si>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</si>
  <si>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</si>
  <si>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</si>
  <si>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</si>
  <si>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</si>
  <si>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</si>
  <si>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</si>
  <si>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</si>
  <si>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</si>
  <si>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</si>
  <si>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</si>
  <si>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</si>
  <si>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</si>
  <si>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</si>
  <si>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</si>
  <si>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</si>
  <si>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</si>
  <si>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</si>
  <si>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</si>
  <si>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</si>
  <si>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</si>
  <si>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</si>
  <si>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</si>
  <si>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</si>
  <si>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</si>
  <si>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</si>
  <si>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</si>
  <si>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</si>
  <si>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</si>
  <si>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</si>
  <si>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</si>
  <si>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</si>
  <si>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</si>
  <si>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</si>
  <si>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</si>
  <si>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</si>
  <si>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</si>
  <si>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</si>
  <si>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</si>
  <si>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</si>
  <si>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</si>
  <si>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</si>
  <si>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</si>
  <si>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</si>
  <si>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</si>
  <si>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</si>
  <si>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</si>
  <si>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</si>
  <si>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</si>
  <si>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</si>
  <si>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</si>
  <si>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</si>
  <si>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</si>
  <si>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</si>
  <si>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 xml:space="preserve"> Fortalecimiento Interno</t>
  </si>
  <si>
    <t xml:space="preserve">Apoyar los procesos de actualización  catastral en los municipios priorizados </t>
  </si>
  <si>
    <t xml:space="preserve"> Redes de Monitoreo y Calidad Ambiental  </t>
  </si>
  <si>
    <t>Laboratorio de análisis</t>
  </si>
  <si>
    <t>Construir un laboratorio de análisis ambiental</t>
  </si>
  <si>
    <t>Mapas de ruido</t>
  </si>
  <si>
    <t>Actualización, Seguimiento y/o elaboración de mapas para el manejo del ruido en las poblaciones por encima de 100.000 habitantes.</t>
  </si>
  <si>
    <t xml:space="preserve">Control de gases en fuentes móviles </t>
  </si>
  <si>
    <t xml:space="preserve">Realizar operativos control de gases en fuentes móviles </t>
  </si>
  <si>
    <t>Vigilancia de Calidad del aire</t>
  </si>
  <si>
    <t>Adquisición, Fortalecimiento,  Operación, mantenimiento y calibración de las estaciones de monitoreo de calidad del aire y meteorológicas.</t>
  </si>
  <si>
    <t>Formulación e implementación de un programa de seguimiento a la calidad del aire.</t>
  </si>
  <si>
    <t>Reporte de la información al SIAC Aire</t>
  </si>
  <si>
    <t>Monitoreo Calidad del agua</t>
  </si>
  <si>
    <t xml:space="preserve"> Operación, mantenimiento y calibración de las estaciones de monitoreo de calidad del agua</t>
  </si>
  <si>
    <t>Reporte de la información al SIAC Agua</t>
  </si>
  <si>
    <t>Plan de monitoreo a cuerpos de agua</t>
  </si>
  <si>
    <t>Realizar monitoreos a sujetos pasivos</t>
  </si>
  <si>
    <t>Realizar monitoreo al sistema integrado de aguas termominerales, subterráneas del área de influencia microcuenca quebrada honda Lago Sochagota (Paipa)</t>
  </si>
  <si>
    <t>Realizar monitoreos cuencas priorizadas</t>
  </si>
  <si>
    <t>Laboratorio de la Calidad Ambiental</t>
  </si>
  <si>
    <t>Realizar adquisición, mantenimiento y calibración de equipos materiales y reactivos del laboratorio de calidad ambiental.</t>
  </si>
  <si>
    <t>Participar en pruebas interlaboratorios.</t>
  </si>
  <si>
    <t>Porcentaje de avance en la construcción del Laboratorio de Análisis Ambiental</t>
  </si>
  <si>
    <t>Número de Mapas de Ruido actualizados</t>
  </si>
  <si>
    <t>Número de seguimientos a Mapas de Ruido</t>
  </si>
  <si>
    <t>Número de operativos de control de emisión de gases en fuentes móviles realizados</t>
  </si>
  <si>
    <t>Porcentaje de avance en la formulación e implementación del programa de seguimiento a la calidad del aire.</t>
  </si>
  <si>
    <t>Porcentaje de actualización y reporte de la información</t>
  </si>
  <si>
    <t>Porcentaje de estaciones de monitoreo de calidad del agua en operación</t>
  </si>
  <si>
    <t>Número de monitoreos a sujetos pasivos priorizados</t>
  </si>
  <si>
    <t>Número de monitoreos al sistema integrado de aguas termominerales, subterráneas del área de influencia microcuenca quebrada honda Lago Sochagota (Paipa) realizados</t>
  </si>
  <si>
    <t>Número de monitoreos realizados a cuencas priorizadas</t>
  </si>
  <si>
    <t>Porcentaje de cumplimiento del cronograma de adquisiciones, mantenimiento y calibración del laboratorio de calidad ambiental</t>
  </si>
  <si>
    <t>Número de participaciones en pruebas interlaboratorios realizadas</t>
  </si>
  <si>
    <r>
      <t xml:space="preserve">Porcentaje de actualización y reporte de la información </t>
    </r>
    <r>
      <rPr>
        <sz val="13"/>
        <color indexed="10"/>
        <rFont val="Arial Narrow"/>
        <family val="2"/>
      </rPr>
      <t>al SIAC</t>
    </r>
  </si>
  <si>
    <t>ACTIVIDADES PA</t>
  </si>
  <si>
    <t>Evaluar y Disminuir las emisiones atmosféricas y monitorear la calidad del agua en la Jurisdicción</t>
  </si>
  <si>
    <t>PGN</t>
  </si>
  <si>
    <t>TRC</t>
  </si>
  <si>
    <t>TUAS</t>
  </si>
  <si>
    <t>TERMICA</t>
  </si>
  <si>
    <t>HIDROSOGAMOSO</t>
  </si>
  <si>
    <t>GARAGOA</t>
  </si>
  <si>
    <t>Fortalecimiento Interno</t>
  </si>
  <si>
    <t xml:space="preserve">Redes de Monitoreo y Calidad Ambiental  </t>
  </si>
  <si>
    <t>Porcentaje de estaciones de monitoreo de calidad del aire  en operación</t>
  </si>
  <si>
    <t>Responsable Proceso Evaluación Misional</t>
  </si>
  <si>
    <t>Versión 0</t>
  </si>
  <si>
    <t xml:space="preserve"> </t>
  </si>
  <si>
    <t>SOBRETASA</t>
  </si>
  <si>
    <t>VENTA DE BIENES Y SERVICIOS</t>
  </si>
  <si>
    <t xml:space="preserve">Subdirector Recursos Naturales </t>
  </si>
  <si>
    <t>Formulacion Plan Operativo</t>
  </si>
  <si>
    <t>1</t>
  </si>
  <si>
    <t>Jurisdicción de Corpoboyacá</t>
  </si>
  <si>
    <t xml:space="preserve">Actualización y reporte de información al SIAC </t>
  </si>
  <si>
    <t xml:space="preserve">Porcentaje de actualización y reporte de información al SIAC Aire/ Porcentaje de Información </t>
  </si>
  <si>
    <t>(Numero de estaciones en operación /Numero de estaciones instaladas )*100</t>
  </si>
  <si>
    <t>Estudio de análisis jurídico y financiero para la estructuración de una persona jurídica</t>
  </si>
  <si>
    <t>Gastos de transporte</t>
  </si>
  <si>
    <t>Unidad</t>
  </si>
  <si>
    <t xml:space="preserve">8 Estaciónes en operación y con mantenimiento </t>
  </si>
  <si>
    <t xml:space="preserve">100%  de actualización y reporte de información al SIAC Aire </t>
  </si>
  <si>
    <t>Global</t>
  </si>
  <si>
    <t>METAS AÑO 2020</t>
  </si>
  <si>
    <t>BEATRIZ HELENA OCHOA</t>
  </si>
  <si>
    <t>Monitoreo de Calidad Del Aire</t>
  </si>
  <si>
    <t xml:space="preserve">Monitoreo a Ruido ambiental y emisión de Ruido </t>
  </si>
  <si>
    <t xml:space="preserve">Monitoreo a fuentes móviles  </t>
  </si>
  <si>
    <t>(Numero de mapas de ruido elaborados /Numero de mapas de ruido programados )*100</t>
  </si>
  <si>
    <t>B. - PROGRAMACION PLAN DE NECESIDADES  AÑO 2020</t>
  </si>
  <si>
    <t>C. - PROGRAMACION BIENES Y SERVICIOS  ALMACÉN AÑO  2020</t>
  </si>
  <si>
    <t>VALOR UNITARIO Incluido IVA $ 
2020</t>
  </si>
  <si>
    <t>Elaboración de 2 mapas de ruido a poblaciones con población mayor o igual a 100.000 Habitantes</t>
  </si>
  <si>
    <t xml:space="preserve">inspecciones  en vía a fuentes móviles </t>
  </si>
  <si>
    <t>(Numero de inspecciones en vías de fuentes moviles realizados /Numero de inspecciones en vía programados )*100</t>
  </si>
  <si>
    <t>Asistencial (conductor)</t>
  </si>
  <si>
    <t xml:space="preserve">Ingeniero Electrónico </t>
  </si>
  <si>
    <t>especialización en temas ambientales y experiencia general 13 a 20 meses preferiblemente en manejo de equipos de monitoreo de calidad del aire</t>
  </si>
  <si>
    <t xml:space="preserve">Ingeniero de sistemas </t>
  </si>
  <si>
    <t>Conductor</t>
  </si>
  <si>
    <t xml:space="preserve">Repuestos para equipos de monitoreo de calidad del aire </t>
  </si>
  <si>
    <t xml:space="preserve">Mezclas de gases para calibracion de equipos de calidad del aire </t>
  </si>
  <si>
    <t xml:space="preserve">Calibracion de equipos patron para el monitoreo de calidad del aire </t>
  </si>
  <si>
    <t xml:space="preserve">Mantenimiento Equipos de UPS </t>
  </si>
  <si>
    <t>Mantenimoento aire acondicionados</t>
  </si>
  <si>
    <t xml:space="preserve">Servicio de internet para estcaiones de calidad del aire </t>
  </si>
  <si>
    <t>Elaboracion mapas de ruido de los municipios de Tunja y Sogamoso</t>
  </si>
  <si>
    <t xml:space="preserve">Operativos en fuentes moviles </t>
  </si>
  <si>
    <t>DIEGO ALFREDO ROA NIÑO</t>
  </si>
  <si>
    <t>SOCHAGOTA</t>
  </si>
  <si>
    <t>Porcentaje y sobretasa ambiental al impuesto predial</t>
  </si>
  <si>
    <t>METAS 2020</t>
  </si>
  <si>
    <t>COSTOS 2020</t>
  </si>
  <si>
    <t>Adquisición, Fortalecimiento,Operación Del Sistema De Vigilancia De Calidad Del Aire</t>
  </si>
  <si>
    <t>101010002</t>
  </si>
  <si>
    <t>Banderitas adhesivas semitransparente de 5 colores x 25 unidades c/u</t>
  </si>
  <si>
    <t>101010003</t>
  </si>
  <si>
    <t>Bayetilla de algodon, con unidad de comercializacion color blanco por m2.</t>
  </si>
  <si>
    <t>metro</t>
  </si>
  <si>
    <t>101010043</t>
  </si>
  <si>
    <t>Bandas de caucho</t>
  </si>
  <si>
    <t>Caja</t>
  </si>
  <si>
    <t>101010013</t>
  </si>
  <si>
    <t>Bisturi elaborado en metal, tamaño de la cuchilla de 18 mm, con bloqueo de la cuchilla y con corta cuchilla</t>
  </si>
  <si>
    <t>101010014</t>
  </si>
  <si>
    <t>Boligrafo Mina Negra</t>
  </si>
  <si>
    <t>101010001</t>
  </si>
  <si>
    <t>Borrador para lapiz, tipo nata, tamaño mediano, por 1 und.</t>
  </si>
  <si>
    <t>101010056</t>
  </si>
  <si>
    <t>Calculadora básica</t>
  </si>
  <si>
    <t>103010006</t>
  </si>
  <si>
    <t>Cargador de Pilas EV-BC9701 FOR 2/4 PCS AA/AAA SIZE</t>
  </si>
  <si>
    <t>101010065</t>
  </si>
  <si>
    <t>CARPETA EN YUTE PLASTIFICADA TAMAÑO OFICIO COLOR NATURAL 500 GRAMOS</t>
  </si>
  <si>
    <t>101010076</t>
  </si>
  <si>
    <t>Carpeta tamaño oficio en cartón Yute (900 gramos) plastificada caras exteriores con fuelle de tela y refuerzo interno en Kraff con 4 cm  de expansión que cuente con tres pliegues o grafas en la cara principal, aleta de identificación vertical totalmente fondeada en color naatural. Para almacenar máximo 250 folios</t>
  </si>
  <si>
    <t>101010066</t>
  </si>
  <si>
    <t>FOLDER COLGANTE CON SOPORTE METÁLICO TAMAÑO OFICIO</t>
  </si>
  <si>
    <t xml:space="preserve">Unidad </t>
  </si>
  <si>
    <t>101010045</t>
  </si>
  <si>
    <t>Chinches de cabeza metalica con recubrimiento plastico, por caja de 100 und.</t>
  </si>
  <si>
    <t>101010129</t>
  </si>
  <si>
    <t xml:space="preserve">CINTA ADHESIVA INVISIBLE   </t>
  </si>
  <si>
    <t>Rollo</t>
  </si>
  <si>
    <t>101010046</t>
  </si>
  <si>
    <t>Cinta aislante</t>
  </si>
  <si>
    <t>101010082</t>
  </si>
  <si>
    <t>Cinta para empaque transparente  12MM X 40MM</t>
  </si>
  <si>
    <t>101010074</t>
  </si>
  <si>
    <t xml:space="preserve">Cinta de enmascarar, multipropositos, dimensiones (24mmx40m), nacional </t>
  </si>
  <si>
    <t>101010007</t>
  </si>
  <si>
    <t xml:space="preserve">Cinta de enmascarar, multipropositos, dimensiones (48mmx40m), nacional </t>
  </si>
  <si>
    <t>101010025</t>
  </si>
  <si>
    <t>CINTA PARA EMPAQUE DE 30 MICRAS- TRANSPARENTE- DIMENSIONES 48 MM X 40 M</t>
  </si>
  <si>
    <t>101010012</t>
  </si>
  <si>
    <t>Cinta para empaque de 30 micras, transparente, dimensiones (72mmx50m), acrilico, no impresa, importado</t>
  </si>
  <si>
    <t>101010009</t>
  </si>
  <si>
    <t>Cinta para sellar-cinta adhesiva con respaldo en acetato y adhesivo sintético, invisibledimensiones de 12 mmx40 m</t>
  </si>
  <si>
    <t>101010114</t>
  </si>
  <si>
    <t>CUADERNO ARGOLLADO 80 HOJAS 1 MATERIA</t>
  </si>
  <si>
    <t>101010057</t>
  </si>
  <si>
    <t>Cosedora modelo 550</t>
  </si>
  <si>
    <t>101010102</t>
  </si>
  <si>
    <t>CDS BLANCO NO REUTILIZABLE</t>
  </si>
  <si>
    <t>unidad</t>
  </si>
  <si>
    <t>101010081</t>
  </si>
  <si>
    <t>Gancho Legajador totalmente plástico para grandes expedientes con cierre corredizo con dos filamentos de 16.5 cm cada uno paquete por 100</t>
  </si>
  <si>
    <t>Paquete</t>
  </si>
  <si>
    <t>101010017</t>
  </si>
  <si>
    <t>Gancho tipo clip estandar, en alambre plastico, de 50 mm (2 in), por 50 und.</t>
  </si>
  <si>
    <t>101010019</t>
  </si>
  <si>
    <t>Gancho para cosedora.</t>
  </si>
  <si>
    <t xml:space="preserve">caja </t>
  </si>
  <si>
    <t>101010018</t>
  </si>
  <si>
    <t>Ganchos Mariposa</t>
  </si>
  <si>
    <t>101010073</t>
  </si>
  <si>
    <t xml:space="preserve">Regla de 30 centímetros </t>
  </si>
  <si>
    <t>101010072</t>
  </si>
  <si>
    <t xml:space="preserve">Regla de 50 centímetros </t>
  </si>
  <si>
    <t>101010028</t>
  </si>
  <si>
    <t>Marcador para tablero acrílico</t>
  </si>
  <si>
    <t>101010061</t>
  </si>
  <si>
    <t>Marcador para CDS</t>
  </si>
  <si>
    <t>101010027</t>
  </si>
  <si>
    <t>MARCADOR PERMANENTE DE VARIOS COLORES CON PUNTA BISELADA</t>
  </si>
  <si>
    <t>101010089</t>
  </si>
  <si>
    <t>Papel bond, de 75 g/m2, tamaño carta, por resma de 500 hojas.</t>
  </si>
  <si>
    <t>101010090</t>
  </si>
  <si>
    <t>Papel bond, de 75 g/m2, tamaño oficio, por resma de 500 hojas.</t>
  </si>
  <si>
    <t>101010030</t>
  </si>
  <si>
    <t>Pegante en barra en presentacion de 40 g sin glicerina</t>
  </si>
  <si>
    <t>101010010</t>
  </si>
  <si>
    <t>Pegante liquido en presentacion de 115 g sin glicerina.</t>
  </si>
  <si>
    <t>101010058</t>
  </si>
  <si>
    <t>Perforadora- Mediana de 2 huecos</t>
  </si>
  <si>
    <t>103010409</t>
  </si>
  <si>
    <t>Pilas recargables tamaño AA</t>
  </si>
  <si>
    <t>Par</t>
  </si>
  <si>
    <t>103010007</t>
  </si>
  <si>
    <t xml:space="preserve">Pilas recargables tamaño AAA, </t>
  </si>
  <si>
    <t>101010033</t>
  </si>
  <si>
    <t>Pos it mediano</t>
  </si>
  <si>
    <t>101010032</t>
  </si>
  <si>
    <t>Pos it pequeño</t>
  </si>
  <si>
    <t>101010053</t>
  </si>
  <si>
    <t>Portaminas de 0.7 mm, sin afilaminas .</t>
  </si>
  <si>
    <t>101010049</t>
  </si>
  <si>
    <t>portaplanos tamaño carta paquete x 100 unidades</t>
  </si>
  <si>
    <t>101010050</t>
  </si>
  <si>
    <t>portaplanos tamaño oficio paquete x 100 unidades</t>
  </si>
  <si>
    <t>101010062</t>
  </si>
  <si>
    <t>Repuesto para Bisturi</t>
  </si>
  <si>
    <t>101010054</t>
  </si>
  <si>
    <t>Repuestos para portaminas 0.7</t>
  </si>
  <si>
    <t>101010034</t>
  </si>
  <si>
    <t>Resaltador -varios colores punta biselada</t>
  </si>
  <si>
    <t>101010063</t>
  </si>
  <si>
    <t>Rotulos Autoadhesivos Ref: 1004 tamaño 110x80 mm x 30 unidades blanco</t>
  </si>
  <si>
    <t>101010036</t>
  </si>
  <si>
    <t>Saca ganchos</t>
  </si>
  <si>
    <t>101010118</t>
  </si>
  <si>
    <t>Sobre- Manila tamaño carta con logo</t>
  </si>
  <si>
    <t>101010055</t>
  </si>
  <si>
    <t>Tijeras medianas</t>
  </si>
  <si>
    <t>101010086</t>
  </si>
  <si>
    <t xml:space="preserve">memoria USB con capacidad de almacenamiento de 16 GB. </t>
  </si>
  <si>
    <t>501050003</t>
  </si>
  <si>
    <t>Disco externo</t>
  </si>
  <si>
    <t>101010104</t>
  </si>
  <si>
    <t>DVD - R DE 4.7 GB 8X EN BLANCO</t>
  </si>
  <si>
    <t>TOTAL PROGRAMACION</t>
  </si>
  <si>
    <t xml:space="preserve">especialista en temas ambientales  de 21 a 30 meses y con experiencia  especifica en monitoreo de calidad del aire de 12 meses </t>
  </si>
  <si>
    <t xml:space="preserve">con experiencia de 31 a 36 meses y especifica en manejo de equipos de monitoreo de calidad del aire de 15 meses  </t>
  </si>
  <si>
    <t>Ingeniero ambiental, Sanitario , administracion, abogado  y/o afines</t>
  </si>
  <si>
    <t xml:space="preserve">con esperiencia en temas contratuales de 7 - 12 meses </t>
  </si>
  <si>
    <t xml:space="preserve">Prestar el servicio de intermediación aduanera para la legalización y nacionalización de repuestos de equiopos de calidad del aire </t>
  </si>
  <si>
    <t xml:space="preserve">con esperiencia en temas modelacion de aire de 7 - 12 meses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</si>
</sst>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[$-240A]dddd\,\ dd&quot; de &quot;mmmm&quot; de &quot;yyyy"/>
    <numFmt numFmtId="197" formatCode="[$-240A]hh:mm:ss\ AM/PM"/>
    <numFmt numFmtId="198" formatCode="0.0"/>
    <numFmt numFmtId="199" formatCode="_(&quot;$&quot;\ * #,##0.0_);_(&quot;$&quot;\ * \(#,##0.0\);_(&quot;$&quot;\ * &quot;-&quot;??_);_(@_)"/>
    <numFmt numFmtId="200" formatCode="_(&quot;$&quot;\ * #,##0_);_(&quot;$&quot;\ * \(#,##0\);_(&quot;$&quot;\ 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.00"/>
    <numFmt numFmtId="206" formatCode="#,###\ &quot;COP&quot;"/>
    <numFmt numFmtId="207" formatCode="0.0%"/>
    <numFmt numFmtId="208" formatCode="#,##0.0"/>
    <numFmt numFmtId="209" formatCode="_ * #,##0_ ;_ * \-#,##0_ ;_ * &quot;-&quot;??_ ;_ @_ "/>
    <numFmt numFmtId="210" formatCode="_([$$-240A]\ * #,##0_);_([$$-240A]\ * \(#,##0\);_([$$-240A]\ * &quot;-&quot;??_);_(@_)"/>
    <numFmt numFmtId="211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3"/>
      <name val="Arial Narrow"/>
      <family val="2"/>
    </font>
    <font>
      <sz val="13"/>
      <color indexed="10"/>
      <name val="Arial Narrow"/>
      <family val="2"/>
    </font>
    <font>
      <sz val="7"/>
      <name val="Arial"/>
      <family val="2"/>
    </font>
    <font>
      <sz val="10"/>
      <name val="Arial Narrow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3"/>
      <color indexed="8"/>
      <name val="Arial Narrow"/>
      <family val="2"/>
    </font>
    <font>
      <sz val="12"/>
      <color indexed="8"/>
      <name val="Arial"/>
      <family val="2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b/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sz val="13"/>
      <color theme="1"/>
      <name val="Arial Narrow"/>
      <family val="2"/>
    </font>
    <font>
      <sz val="12"/>
      <color theme="1"/>
      <name val="Arial"/>
      <family val="2"/>
    </font>
    <font>
      <sz val="9"/>
      <color rgb="FF222222"/>
      <name val="Verdana"/>
      <family val="2"/>
    </font>
    <font>
      <sz val="11"/>
      <color rgb="FF222222"/>
      <name val="Verdana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9" fontId="48" fillId="0" borderId="0" applyFill="0" applyBorder="0" applyProtection="0">
      <alignment horizontal="left" vertical="center"/>
    </xf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206" fontId="49" fillId="0" borderId="0" applyFont="0" applyFill="0" applyBorder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76" applyNumberFormat="1" applyFont="1" applyAlignment="1">
      <alignment horizontal="center" vertical="center"/>
    </xf>
    <xf numFmtId="189" fontId="0" fillId="0" borderId="0" xfId="76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75" applyNumberFormat="1" applyAlignment="1">
      <alignment vertical="center"/>
    </xf>
    <xf numFmtId="188" fontId="0" fillId="0" borderId="0" xfId="75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74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74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78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76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24" borderId="12" xfId="0" applyFont="1" applyFill="1" applyBorder="1" applyAlignment="1">
      <alignment vertical="center"/>
    </xf>
    <xf numFmtId="0" fontId="52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5" xfId="76" applyNumberFormat="1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20" fillId="24" borderId="22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76" applyNumberFormat="1" applyFont="1" applyFill="1" applyBorder="1" applyAlignment="1">
      <alignment horizontal="center" vertical="center"/>
    </xf>
    <xf numFmtId="189" fontId="0" fillId="24" borderId="11" xfId="76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189" fontId="0" fillId="24" borderId="24" xfId="76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189" fontId="0" fillId="24" borderId="16" xfId="76" applyNumberFormat="1" applyFont="1" applyFill="1" applyBorder="1" applyAlignment="1">
      <alignment horizontal="center" vertical="center"/>
    </xf>
    <xf numFmtId="189" fontId="0" fillId="24" borderId="16" xfId="76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89" fontId="0" fillId="24" borderId="15" xfId="76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76" applyNumberFormat="1" applyFont="1" applyFill="1" applyAlignment="1">
      <alignment horizontal="center" vertical="center"/>
    </xf>
    <xf numFmtId="189" fontId="0" fillId="24" borderId="0" xfId="76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6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9" fontId="20" fillId="0" borderId="10" xfId="78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/>
    </xf>
    <xf numFmtId="0" fontId="0" fillId="0" borderId="30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76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19" fillId="0" borderId="31" xfId="76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right" vertical="center"/>
    </xf>
    <xf numFmtId="49" fontId="19" fillId="0" borderId="34" xfId="76" applyNumberFormat="1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103" applyFont="1" applyBorder="1" applyAlignment="1">
      <alignment horizontal="center" vertical="center" wrapText="1"/>
    </xf>
    <xf numFmtId="9" fontId="27" fillId="4" borderId="10" xfId="103" applyFont="1" applyFill="1" applyBorder="1" applyAlignment="1">
      <alignment vertical="center"/>
    </xf>
    <xf numFmtId="9" fontId="53" fillId="24" borderId="10" xfId="103" applyFont="1" applyFill="1" applyBorder="1" applyAlignment="1" applyProtection="1">
      <alignment horizontal="center" vertical="center" wrapText="1"/>
      <protection locked="0"/>
    </xf>
    <xf numFmtId="189" fontId="32" fillId="24" borderId="10" xfId="78" applyNumberFormat="1" applyFont="1" applyFill="1" applyBorder="1" applyAlignment="1" applyProtection="1">
      <alignment horizontal="left" vertical="center" wrapText="1"/>
      <protection/>
    </xf>
    <xf numFmtId="189" fontId="32" fillId="0" borderId="10" xfId="78" applyNumberFormat="1" applyFont="1" applyFill="1" applyBorder="1" applyAlignment="1" applyProtection="1">
      <alignment horizontal="left" vertical="center" wrapText="1"/>
      <protection/>
    </xf>
    <xf numFmtId="9" fontId="54" fillId="24" borderId="10" xfId="103" applyFont="1" applyFill="1" applyBorder="1" applyAlignment="1" applyProtection="1">
      <alignment horizontal="center" vertical="center"/>
      <protection locked="0"/>
    </xf>
    <xf numFmtId="9" fontId="54" fillId="24" borderId="10" xfId="103" applyFont="1" applyFill="1" applyBorder="1" applyAlignment="1" applyProtection="1">
      <alignment horizontal="center" vertical="center" wrapText="1"/>
      <protection locked="0"/>
    </xf>
    <xf numFmtId="192" fontId="54" fillId="24" borderId="10" xfId="7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49" fillId="0" borderId="32" xfId="0" applyFont="1" applyBorder="1" applyAlignment="1">
      <alignment horizontal="center" vertical="center" wrapText="1"/>
    </xf>
    <xf numFmtId="189" fontId="0" fillId="0" borderId="10" xfId="78" applyNumberFormat="1" applyFont="1" applyFill="1" applyBorder="1" applyAlignment="1" applyProtection="1">
      <alignment horizontal="center" vertical="center" wrapText="1"/>
      <protection locked="0"/>
    </xf>
    <xf numFmtId="189" fontId="0" fillId="0" borderId="10" xfId="78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center"/>
    </xf>
    <xf numFmtId="189" fontId="0" fillId="0" borderId="0" xfId="0" applyNumberFormat="1" applyAlignment="1">
      <alignment vertical="center"/>
    </xf>
    <xf numFmtId="189" fontId="21" fillId="24" borderId="0" xfId="76" applyNumberFormat="1" applyFont="1" applyFill="1" applyBorder="1" applyAlignment="1">
      <alignment horizontal="center" vertical="center" wrapText="1"/>
    </xf>
    <xf numFmtId="189" fontId="21" fillId="24" borderId="35" xfId="76" applyNumberFormat="1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89" fontId="0" fillId="24" borderId="10" xfId="76" applyNumberFormat="1" applyFont="1" applyFill="1" applyBorder="1" applyAlignment="1">
      <alignment horizontal="center" vertical="center"/>
    </xf>
    <xf numFmtId="0" fontId="24" fillId="0" borderId="10" xfId="100" applyFont="1" applyBorder="1" applyAlignment="1">
      <alignment horizontal="center" vertical="center" wrapText="1"/>
      <protection/>
    </xf>
    <xf numFmtId="0" fontId="19" fillId="0" borderId="0" xfId="100" applyFont="1" applyAlignment="1">
      <alignment vertical="center"/>
      <protection/>
    </xf>
    <xf numFmtId="0" fontId="0" fillId="0" borderId="0" xfId="100" applyAlignment="1">
      <alignment vertical="center"/>
      <protection/>
    </xf>
    <xf numFmtId="0" fontId="0" fillId="0" borderId="10" xfId="100" applyFont="1" applyBorder="1" applyAlignment="1">
      <alignment horizontal="center" vertical="center" wrapText="1"/>
      <protection/>
    </xf>
    <xf numFmtId="0" fontId="25" fillId="0" borderId="10" xfId="100" applyFont="1" applyBorder="1" applyAlignment="1">
      <alignment horizontal="center" vertical="center" wrapText="1"/>
      <protection/>
    </xf>
    <xf numFmtId="0" fontId="20" fillId="0" borderId="10" xfId="100" applyFont="1" applyBorder="1" applyAlignment="1">
      <alignment horizontal="center" vertical="center" wrapText="1"/>
      <protection/>
    </xf>
    <xf numFmtId="0" fontId="53" fillId="24" borderId="10" xfId="100" applyFont="1" applyFill="1" applyBorder="1" applyAlignment="1" applyProtection="1">
      <alignment horizontal="center" vertical="center" wrapText="1"/>
      <protection locked="0"/>
    </xf>
    <xf numFmtId="0" fontId="54" fillId="24" borderId="10" xfId="100" applyFont="1" applyFill="1" applyBorder="1" applyAlignment="1" applyProtection="1">
      <alignment horizontal="center" vertical="center"/>
      <protection locked="0"/>
    </xf>
    <xf numFmtId="192" fontId="54" fillId="24" borderId="10" xfId="89" applyNumberFormat="1" applyFont="1" applyFill="1" applyBorder="1" applyAlignment="1" applyProtection="1">
      <alignment horizontal="center" vertical="center"/>
      <protection/>
    </xf>
    <xf numFmtId="0" fontId="0" fillId="0" borderId="10" xfId="100" applyFont="1" applyBorder="1" applyAlignment="1">
      <alignment vertical="center" wrapText="1"/>
      <protection/>
    </xf>
    <xf numFmtId="192" fontId="0" fillId="0" borderId="10" xfId="100" applyNumberFormat="1" applyFont="1" applyBorder="1" applyAlignment="1">
      <alignment vertical="center"/>
      <protection/>
    </xf>
    <xf numFmtId="0" fontId="55" fillId="24" borderId="10" xfId="100" applyFont="1" applyFill="1" applyBorder="1" applyAlignment="1" applyProtection="1">
      <alignment horizontal="left" vertical="center" wrapText="1"/>
      <protection/>
    </xf>
    <xf numFmtId="9" fontId="54" fillId="24" borderId="10" xfId="100" applyNumberFormat="1" applyFont="1" applyFill="1" applyBorder="1" applyAlignment="1" applyProtection="1">
      <alignment horizontal="center" vertical="center"/>
      <protection locked="0"/>
    </xf>
    <xf numFmtId="192" fontId="54" fillId="0" borderId="10" xfId="89" applyNumberFormat="1" applyFont="1" applyFill="1" applyBorder="1" applyAlignment="1" applyProtection="1">
      <alignment horizontal="center" vertical="center"/>
      <protection/>
    </xf>
    <xf numFmtId="0" fontId="55" fillId="0" borderId="10" xfId="100" applyFont="1" applyFill="1" applyBorder="1" applyAlignment="1" applyProtection="1">
      <alignment horizontal="left" vertical="center" wrapText="1"/>
      <protection/>
    </xf>
    <xf numFmtId="0" fontId="32" fillId="24" borderId="10" xfId="100" applyFont="1" applyFill="1" applyBorder="1" applyAlignment="1" applyProtection="1">
      <alignment horizontal="left" vertical="center" wrapText="1"/>
      <protection/>
    </xf>
    <xf numFmtId="0" fontId="54" fillId="24" borderId="10" xfId="100" applyFont="1" applyFill="1" applyBorder="1" applyAlignment="1" applyProtection="1">
      <alignment horizontal="center" vertical="center" wrapText="1"/>
      <protection locked="0"/>
    </xf>
    <xf numFmtId="9" fontId="53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27" fillId="4" borderId="10" xfId="100" applyFont="1" applyFill="1" applyBorder="1" applyAlignment="1">
      <alignment horizontal="left" vertical="center"/>
      <protection/>
    </xf>
    <xf numFmtId="0" fontId="27" fillId="4" borderId="10" xfId="100" applyFont="1" applyFill="1" applyBorder="1" applyAlignment="1">
      <alignment vertical="center"/>
      <protection/>
    </xf>
    <xf numFmtId="192" fontId="27" fillId="4" borderId="10" xfId="100" applyNumberFormat="1" applyFont="1" applyFill="1" applyBorder="1" applyAlignment="1">
      <alignment vertical="center"/>
      <protection/>
    </xf>
    <xf numFmtId="0" fontId="27" fillId="0" borderId="0" xfId="100" applyFont="1" applyAlignment="1">
      <alignment vertical="center"/>
      <protection/>
    </xf>
    <xf numFmtId="0" fontId="0" fillId="0" borderId="0" xfId="100" applyBorder="1" applyAlignment="1">
      <alignment vertical="center"/>
      <protection/>
    </xf>
    <xf numFmtId="0" fontId="0" fillId="0" borderId="0" xfId="100" applyFill="1" applyAlignment="1">
      <alignment vertical="center"/>
      <protection/>
    </xf>
    <xf numFmtId="9" fontId="0" fillId="0" borderId="0" xfId="100" applyNumberFormat="1" applyAlignment="1">
      <alignment vertical="center"/>
      <protection/>
    </xf>
    <xf numFmtId="0" fontId="0" fillId="24" borderId="10" xfId="100" applyFont="1" applyFill="1" applyBorder="1" applyAlignment="1">
      <alignment horizontal="center" vertical="center" wrapText="1"/>
      <protection/>
    </xf>
    <xf numFmtId="192" fontId="54" fillId="24" borderId="10" xfId="89" applyNumberFormat="1" applyFont="1" applyFill="1" applyBorder="1" applyAlignment="1" applyProtection="1">
      <alignment vertical="center"/>
      <protection/>
    </xf>
    <xf numFmtId="195" fontId="54" fillId="24" borderId="10" xfId="100" applyNumberFormat="1" applyFont="1" applyFill="1" applyBorder="1" applyAlignment="1" applyProtection="1">
      <alignment vertical="center"/>
      <protection/>
    </xf>
    <xf numFmtId="192" fontId="0" fillId="24" borderId="10" xfId="100" applyNumberFormat="1" applyFont="1" applyFill="1" applyBorder="1" applyAlignment="1">
      <alignment vertical="center"/>
      <protection/>
    </xf>
    <xf numFmtId="0" fontId="56" fillId="2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14" fontId="0" fillId="24" borderId="10" xfId="0" applyNumberFormat="1" applyFont="1" applyFill="1" applyBorder="1" applyAlignment="1">
      <alignment horizontal="center" vertical="center"/>
    </xf>
    <xf numFmtId="189" fontId="0" fillId="24" borderId="10" xfId="76" applyNumberFormat="1" applyFont="1" applyFill="1" applyBorder="1" applyAlignment="1">
      <alignment vertical="center"/>
    </xf>
    <xf numFmtId="188" fontId="0" fillId="0" borderId="10" xfId="69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49" fontId="0" fillId="24" borderId="10" xfId="76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9" fontId="0" fillId="0" borderId="10" xfId="76" applyNumberFormat="1" applyFont="1" applyFill="1" applyBorder="1" applyAlignment="1">
      <alignment horizontal="center" vertical="center"/>
    </xf>
    <xf numFmtId="189" fontId="0" fillId="0" borderId="10" xfId="76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100" applyFont="1" applyFill="1" applyBorder="1" applyAlignment="1">
      <alignment vertical="center" wrapText="1"/>
      <protection/>
    </xf>
    <xf numFmtId="49" fontId="0" fillId="0" borderId="10" xfId="76" applyNumberFormat="1" applyFont="1" applyFill="1" applyBorder="1" applyAlignment="1">
      <alignment horizontal="right" vertical="center"/>
    </xf>
    <xf numFmtId="168" fontId="0" fillId="24" borderId="10" xfId="81" applyFont="1" applyFill="1" applyBorder="1" applyAlignment="1">
      <alignment horizontal="right" vertical="center"/>
    </xf>
    <xf numFmtId="168" fontId="0" fillId="24" borderId="10" xfId="81" applyFont="1" applyFill="1" applyBorder="1" applyAlignment="1">
      <alignment horizontal="center" vertical="center"/>
    </xf>
    <xf numFmtId="168" fontId="0" fillId="0" borderId="10" xfId="81" applyFont="1" applyFill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9" fontId="19" fillId="0" borderId="0" xfId="0" applyNumberFormat="1" applyFont="1" applyAlignment="1">
      <alignment vertical="center"/>
    </xf>
    <xf numFmtId="0" fontId="26" fillId="25" borderId="10" xfId="0" applyFont="1" applyFill="1" applyBorder="1" applyAlignment="1">
      <alignment horizontal="center" vertical="center" wrapText="1"/>
    </xf>
    <xf numFmtId="9" fontId="53" fillId="24" borderId="29" xfId="103" applyFont="1" applyFill="1" applyBorder="1" applyAlignment="1" applyProtection="1">
      <alignment horizontal="center" vertical="center" wrapText="1"/>
      <protection locked="0"/>
    </xf>
    <xf numFmtId="9" fontId="53" fillId="24" borderId="40" xfId="103" applyFont="1" applyFill="1" applyBorder="1" applyAlignment="1" applyProtection="1">
      <alignment horizontal="center" vertical="center" wrapText="1"/>
      <protection locked="0"/>
    </xf>
    <xf numFmtId="3" fontId="35" fillId="0" borderId="10" xfId="98" applyNumberFormat="1" applyFont="1" applyFill="1" applyBorder="1" applyAlignment="1" applyProtection="1">
      <alignment horizontal="right" vertical="center" wrapText="1"/>
      <protection/>
    </xf>
    <xf numFmtId="192" fontId="0" fillId="24" borderId="24" xfId="100" applyNumberFormat="1" applyFont="1" applyFill="1" applyBorder="1" applyAlignment="1">
      <alignment vertical="center"/>
      <protection/>
    </xf>
    <xf numFmtId="0" fontId="0" fillId="26" borderId="0" xfId="0" applyFill="1" applyAlignment="1">
      <alignment vertical="center"/>
    </xf>
    <xf numFmtId="0" fontId="19" fillId="25" borderId="10" xfId="0" applyFont="1" applyFill="1" applyBorder="1" applyAlignment="1">
      <alignment vertical="center"/>
    </xf>
    <xf numFmtId="0" fontId="56" fillId="24" borderId="10" xfId="0" applyFont="1" applyFill="1" applyBorder="1" applyAlignment="1" applyProtection="1">
      <alignment horizontal="center" vertical="center" wrapText="1"/>
      <protection/>
    </xf>
    <xf numFmtId="0" fontId="50" fillId="24" borderId="10" xfId="99" applyFill="1" applyBorder="1" applyAlignment="1">
      <alignment vertical="center" wrapText="1"/>
      <protection/>
    </xf>
    <xf numFmtId="0" fontId="50" fillId="0" borderId="10" xfId="99" applyFill="1" applyBorder="1" applyAlignment="1">
      <alignment vertical="center" wrapText="1"/>
      <protection/>
    </xf>
    <xf numFmtId="189" fontId="0" fillId="0" borderId="40" xfId="76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/>
    </xf>
    <xf numFmtId="49" fontId="0" fillId="24" borderId="10" xfId="77" applyNumberFormat="1" applyFont="1" applyFill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170" fontId="35" fillId="0" borderId="10" xfId="79" applyFont="1" applyFill="1" applyBorder="1" applyAlignment="1" applyProtection="1">
      <alignment horizontal="right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32" fillId="24" borderId="10" xfId="100" applyFont="1" applyFill="1" applyBorder="1" applyAlignment="1" applyProtection="1">
      <alignment horizontal="center" vertical="center" wrapText="1"/>
      <protection/>
    </xf>
    <xf numFmtId="0" fontId="55" fillId="27" borderId="10" xfId="100" applyFont="1" applyFill="1" applyBorder="1" applyAlignment="1" applyProtection="1">
      <alignment horizontal="left" vertical="center" wrapText="1"/>
      <protection/>
    </xf>
    <xf numFmtId="9" fontId="55" fillId="27" borderId="10" xfId="103" applyFont="1" applyFill="1" applyBorder="1" applyAlignment="1" applyProtection="1">
      <alignment horizontal="center" vertical="center" wrapText="1"/>
      <protection/>
    </xf>
    <xf numFmtId="9" fontId="53" fillId="27" borderId="10" xfId="103" applyFont="1" applyFill="1" applyBorder="1" applyAlignment="1" applyProtection="1">
      <alignment horizontal="center" vertical="center" wrapText="1"/>
      <protection locked="0"/>
    </xf>
    <xf numFmtId="0" fontId="0" fillId="27" borderId="10" xfId="100" applyFont="1" applyFill="1" applyBorder="1" applyAlignment="1">
      <alignment horizontal="center" vertical="center" wrapText="1"/>
      <protection/>
    </xf>
    <xf numFmtId="9" fontId="54" fillId="27" borderId="10" xfId="103" applyFont="1" applyFill="1" applyBorder="1" applyAlignment="1" applyProtection="1">
      <alignment horizontal="center" vertical="center"/>
      <protection locked="0"/>
    </xf>
    <xf numFmtId="192" fontId="54" fillId="27" borderId="10" xfId="89" applyNumberFormat="1" applyFont="1" applyFill="1" applyBorder="1" applyAlignment="1" applyProtection="1">
      <alignment horizontal="center" vertical="center"/>
      <protection/>
    </xf>
    <xf numFmtId="9" fontId="53" fillId="27" borderId="10" xfId="100" applyNumberFormat="1" applyFont="1" applyFill="1" applyBorder="1" applyAlignment="1" applyProtection="1">
      <alignment horizontal="center" vertical="center"/>
      <protection locked="0"/>
    </xf>
    <xf numFmtId="9" fontId="54" fillId="27" borderId="10" xfId="100" applyNumberFormat="1" applyFont="1" applyFill="1" applyBorder="1" applyAlignment="1" applyProtection="1">
      <alignment horizontal="center" vertical="center"/>
      <protection locked="0"/>
    </xf>
    <xf numFmtId="189" fontId="32" fillId="27" borderId="10" xfId="78" applyNumberFormat="1" applyFont="1" applyFill="1" applyBorder="1" applyAlignment="1" applyProtection="1">
      <alignment horizontal="left" vertical="center" wrapText="1"/>
      <protection/>
    </xf>
    <xf numFmtId="9" fontId="32" fillId="27" borderId="10" xfId="103" applyFont="1" applyFill="1" applyBorder="1" applyAlignment="1" applyProtection="1">
      <alignment horizontal="center" vertical="center" wrapText="1"/>
      <protection/>
    </xf>
    <xf numFmtId="170" fontId="27" fillId="4" borderId="10" xfId="79" applyFont="1" applyFill="1" applyBorder="1" applyAlignment="1">
      <alignment horizontal="left" vertical="center"/>
    </xf>
    <xf numFmtId="9" fontId="55" fillId="24" borderId="10" xfId="103" applyFont="1" applyFill="1" applyBorder="1" applyAlignment="1" applyProtection="1">
      <alignment horizontal="center" vertical="center" wrapText="1"/>
      <protection/>
    </xf>
    <xf numFmtId="9" fontId="55" fillId="0" borderId="10" xfId="103" applyFont="1" applyFill="1" applyBorder="1" applyAlignment="1" applyProtection="1">
      <alignment horizontal="center" vertical="center" wrapText="1"/>
      <protection/>
    </xf>
    <xf numFmtId="9" fontId="32" fillId="24" borderId="10" xfId="103" applyFont="1" applyFill="1" applyBorder="1" applyAlignment="1" applyProtection="1">
      <alignment horizontal="center" vertical="center" wrapText="1"/>
      <protection/>
    </xf>
    <xf numFmtId="168" fontId="35" fillId="0" borderId="10" xfId="80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10" fontId="27" fillId="0" borderId="10" xfId="79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" fontId="0" fillId="0" borderId="10" xfId="0" applyNumberFormat="1" applyFont="1" applyFill="1" applyBorder="1" applyAlignment="1" quotePrefix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210" fontId="27" fillId="0" borderId="10" xfId="74" applyNumberFormat="1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74" applyNumberFormat="1" applyFont="1" applyFill="1" applyBorder="1" applyAlignment="1">
      <alignment horizontal="center" vertical="center" wrapText="1"/>
    </xf>
    <xf numFmtId="1" fontId="0" fillId="0" borderId="10" xfId="100" applyNumberForma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76" applyNumberFormat="1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14" fontId="23" fillId="0" borderId="29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49" fontId="19" fillId="0" borderId="11" xfId="76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16" borderId="10" xfId="0" applyFont="1" applyFill="1" applyBorder="1" applyAlignment="1">
      <alignment horizontal="left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56" fillId="24" borderId="38" xfId="0" applyFont="1" applyFill="1" applyBorder="1" applyAlignment="1" applyProtection="1">
      <alignment horizontal="center" vertical="center" wrapText="1"/>
      <protection/>
    </xf>
    <xf numFmtId="0" fontId="56" fillId="24" borderId="35" xfId="0" applyFont="1" applyFill="1" applyBorder="1" applyAlignment="1" applyProtection="1">
      <alignment horizontal="center" vertical="center" wrapText="1"/>
      <protection/>
    </xf>
    <xf numFmtId="0" fontId="56" fillId="24" borderId="36" xfId="0" applyFont="1" applyFill="1" applyBorder="1" applyAlignment="1" applyProtection="1">
      <alignment horizontal="center" vertical="center" wrapText="1"/>
      <protection/>
    </xf>
    <xf numFmtId="0" fontId="56" fillId="24" borderId="30" xfId="0" applyFont="1" applyFill="1" applyBorder="1" applyAlignment="1" applyProtection="1">
      <alignment horizontal="center" vertical="center" wrapText="1"/>
      <protection/>
    </xf>
    <xf numFmtId="0" fontId="56" fillId="24" borderId="0" xfId="0" applyFont="1" applyFill="1" applyBorder="1" applyAlignment="1" applyProtection="1">
      <alignment horizontal="center" vertical="center" wrapText="1"/>
      <protection/>
    </xf>
    <xf numFmtId="0" fontId="56" fillId="24" borderId="31" xfId="0" applyFont="1" applyFill="1" applyBorder="1" applyAlignment="1" applyProtection="1">
      <alignment horizontal="center" vertical="center" wrapText="1"/>
      <protection/>
    </xf>
    <xf numFmtId="0" fontId="56" fillId="24" borderId="33" xfId="0" applyFont="1" applyFill="1" applyBorder="1" applyAlignment="1" applyProtection="1">
      <alignment horizontal="center" vertical="center" wrapText="1"/>
      <protection/>
    </xf>
    <xf numFmtId="0" fontId="56" fillId="24" borderId="11" xfId="0" applyFont="1" applyFill="1" applyBorder="1" applyAlignment="1" applyProtection="1">
      <alignment horizontal="center" vertical="center" wrapText="1"/>
      <protection/>
    </xf>
    <xf numFmtId="0" fontId="56" fillId="24" borderId="3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5" fillId="24" borderId="24" xfId="0" applyFont="1" applyFill="1" applyBorder="1" applyAlignment="1" applyProtection="1">
      <alignment horizontal="center" vertical="center" wrapText="1"/>
      <protection/>
    </xf>
    <xf numFmtId="0" fontId="55" fillId="24" borderId="37" xfId="0" applyFont="1" applyFill="1" applyBorder="1" applyAlignment="1" applyProtection="1">
      <alignment horizontal="center" vertical="center" wrapText="1"/>
      <protection/>
    </xf>
    <xf numFmtId="0" fontId="55" fillId="24" borderId="32" xfId="0" applyFont="1" applyFill="1" applyBorder="1" applyAlignment="1" applyProtection="1">
      <alignment horizontal="center" vertical="center" wrapText="1"/>
      <protection/>
    </xf>
    <xf numFmtId="9" fontId="54" fillId="24" borderId="24" xfId="103" applyFont="1" applyFill="1" applyBorder="1" applyAlignment="1" applyProtection="1">
      <alignment horizontal="center" vertical="center"/>
      <protection locked="0"/>
    </xf>
    <xf numFmtId="9" fontId="54" fillId="24" borderId="37" xfId="103" applyFont="1" applyFill="1" applyBorder="1" applyAlignment="1" applyProtection="1">
      <alignment horizontal="center" vertical="center"/>
      <protection locked="0"/>
    </xf>
    <xf numFmtId="9" fontId="54" fillId="24" borderId="32" xfId="103" applyFont="1" applyFill="1" applyBorder="1" applyAlignment="1" applyProtection="1">
      <alignment horizontal="center" vertical="center"/>
      <protection locked="0"/>
    </xf>
    <xf numFmtId="49" fontId="19" fillId="0" borderId="0" xfId="76" applyNumberFormat="1" applyFont="1" applyFill="1" applyBorder="1" applyAlignment="1">
      <alignment horizontal="center" vertical="center"/>
    </xf>
    <xf numFmtId="189" fontId="20" fillId="0" borderId="29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16" borderId="29" xfId="0" applyFont="1" applyFill="1" applyBorder="1" applyAlignment="1">
      <alignment horizontal="left" vertical="center" wrapText="1"/>
    </xf>
    <xf numFmtId="0" fontId="20" fillId="16" borderId="43" xfId="0" applyFont="1" applyFill="1" applyBorder="1" applyAlignment="1">
      <alignment horizontal="left" vertical="center" wrapText="1"/>
    </xf>
    <xf numFmtId="0" fontId="20" fillId="16" borderId="4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16" borderId="32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4" fontId="23" fillId="0" borderId="4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24" borderId="29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0" fillId="24" borderId="4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6" fillId="24" borderId="10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left"/>
    </xf>
    <xf numFmtId="0" fontId="35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189" fontId="20" fillId="24" borderId="10" xfId="76" applyNumberFormat="1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right" vertical="center"/>
    </xf>
    <xf numFmtId="0" fontId="27" fillId="24" borderId="43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189" fontId="20" fillId="24" borderId="51" xfId="76" applyNumberFormat="1" applyFont="1" applyFill="1" applyBorder="1" applyAlignment="1">
      <alignment horizontal="center" vertical="center" wrapText="1"/>
    </xf>
    <xf numFmtId="189" fontId="20" fillId="24" borderId="32" xfId="76" applyNumberFormat="1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vertical="center" wrapText="1"/>
    </xf>
    <xf numFmtId="0" fontId="0" fillId="24" borderId="40" xfId="0" applyFont="1" applyFill="1" applyBorder="1" applyAlignment="1">
      <alignment vertical="center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189" fontId="20" fillId="24" borderId="24" xfId="76" applyNumberFormat="1" applyFont="1" applyFill="1" applyBorder="1" applyAlignment="1">
      <alignment horizontal="center" vertical="center"/>
    </xf>
    <xf numFmtId="189" fontId="20" fillId="24" borderId="32" xfId="76" applyNumberFormat="1" applyFont="1" applyFill="1" applyBorder="1" applyAlignment="1">
      <alignment horizontal="center" vertical="center"/>
    </xf>
    <xf numFmtId="189" fontId="20" fillId="24" borderId="24" xfId="76" applyNumberFormat="1" applyFont="1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left" vertical="center"/>
    </xf>
    <xf numFmtId="0" fontId="20" fillId="24" borderId="45" xfId="0" applyFont="1" applyFill="1" applyBorder="1" applyAlignment="1">
      <alignment horizontal="left" vertical="center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59" fillId="24" borderId="55" xfId="0" applyFont="1" applyFill="1" applyBorder="1" applyAlignment="1">
      <alignment horizontal="left" vertical="center"/>
    </xf>
    <xf numFmtId="0" fontId="59" fillId="24" borderId="45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54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0" fontId="18" fillId="24" borderId="61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14" fontId="25" fillId="24" borderId="18" xfId="0" applyNumberFormat="1" applyFont="1" applyFill="1" applyBorder="1" applyAlignment="1">
      <alignment horizontal="center" vertical="center" wrapText="1"/>
    </xf>
    <xf numFmtId="14" fontId="25" fillId="24" borderId="19" xfId="0" applyNumberFormat="1" applyFont="1" applyFill="1" applyBorder="1" applyAlignment="1">
      <alignment horizontal="center" vertical="center" wrapText="1"/>
    </xf>
    <xf numFmtId="14" fontId="25" fillId="24" borderId="48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/>
    </xf>
    <xf numFmtId="189" fontId="21" fillId="24" borderId="51" xfId="76" applyNumberFormat="1" applyFont="1" applyFill="1" applyBorder="1" applyAlignment="1">
      <alignment horizontal="center" vertical="center" wrapText="1"/>
    </xf>
    <xf numFmtId="189" fontId="21" fillId="24" borderId="32" xfId="76" applyNumberFormat="1" applyFont="1" applyFill="1" applyBorder="1" applyAlignment="1">
      <alignment horizontal="center" vertical="center" wrapText="1"/>
    </xf>
    <xf numFmtId="189" fontId="21" fillId="24" borderId="10" xfId="76" applyNumberFormat="1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0" fontId="20" fillId="24" borderId="63" xfId="0" applyFont="1" applyFill="1" applyBorder="1" applyAlignment="1">
      <alignment horizontal="left" vertical="center"/>
    </xf>
    <xf numFmtId="0" fontId="0" fillId="24" borderId="53" xfId="0" applyFont="1" applyFill="1" applyBorder="1" applyAlignment="1">
      <alignment horizontal="left" vertical="center"/>
    </xf>
    <xf numFmtId="0" fontId="0" fillId="24" borderId="40" xfId="0" applyFill="1" applyBorder="1" applyAlignment="1">
      <alignment horizontal="left" vertical="center"/>
    </xf>
    <xf numFmtId="0" fontId="0" fillId="24" borderId="53" xfId="0" applyFill="1" applyBorder="1" applyAlignment="1">
      <alignment horizontal="left" vertical="center"/>
    </xf>
    <xf numFmtId="0" fontId="27" fillId="24" borderId="53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35" fillId="24" borderId="29" xfId="0" applyFont="1" applyFill="1" applyBorder="1" applyAlignment="1">
      <alignment horizontal="left" vertical="center"/>
    </xf>
    <xf numFmtId="0" fontId="35" fillId="24" borderId="40" xfId="0" applyFont="1" applyFill="1" applyBorder="1" applyAlignment="1">
      <alignment horizontal="left" vertical="center"/>
    </xf>
    <xf numFmtId="0" fontId="19" fillId="24" borderId="4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3" fontId="22" fillId="0" borderId="29" xfId="101" applyNumberFormat="1" applyFont="1" applyFill="1" applyBorder="1" applyAlignment="1">
      <alignment horizontal="center" vertical="center" wrapText="1"/>
      <protection/>
    </xf>
    <xf numFmtId="3" fontId="22" fillId="0" borderId="40" xfId="101" applyNumberFormat="1" applyFont="1" applyFill="1" applyBorder="1" applyAlignment="1">
      <alignment horizontal="center" vertical="center" wrapText="1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horizontal="center" vertical="center" wrapText="1"/>
    </xf>
    <xf numFmtId="0" fontId="18" fillId="0" borderId="10" xfId="100" applyFont="1" applyBorder="1" applyAlignment="1">
      <alignment horizontal="center" vertical="center" wrapText="1"/>
      <protection/>
    </xf>
    <xf numFmtId="0" fontId="0" fillId="0" borderId="10" xfId="100" applyBorder="1" applyAlignment="1">
      <alignment horizontal="center" vertical="center"/>
      <protection/>
    </xf>
    <xf numFmtId="0" fontId="24" fillId="0" borderId="10" xfId="100" applyFont="1" applyBorder="1" applyAlignment="1">
      <alignment horizontal="center" vertical="center" wrapText="1"/>
      <protection/>
    </xf>
    <xf numFmtId="0" fontId="19" fillId="0" borderId="10" xfId="100" applyFont="1" applyBorder="1" applyAlignment="1">
      <alignment horizontal="center" vertical="center" wrapText="1"/>
      <protection/>
    </xf>
    <xf numFmtId="0" fontId="0" fillId="0" borderId="10" xfId="100" applyFont="1" applyBorder="1" applyAlignment="1">
      <alignment horizontal="center" vertical="center" wrapText="1"/>
      <protection/>
    </xf>
    <xf numFmtId="0" fontId="25" fillId="0" borderId="10" xfId="100" applyFont="1" applyBorder="1" applyAlignment="1">
      <alignment horizontal="center" vertical="center" wrapText="1"/>
      <protection/>
    </xf>
    <xf numFmtId="14" fontId="25" fillId="0" borderId="10" xfId="100" applyNumberFormat="1" applyFont="1" applyBorder="1" applyAlignment="1">
      <alignment horizontal="center" vertical="center"/>
      <protection/>
    </xf>
    <xf numFmtId="0" fontId="20" fillId="0" borderId="10" xfId="100" applyFont="1" applyBorder="1" applyAlignment="1">
      <alignment horizontal="left" vertical="center"/>
      <protection/>
    </xf>
    <xf numFmtId="0" fontId="18" fillId="0" borderId="10" xfId="100" applyFont="1" applyBorder="1" applyAlignment="1">
      <alignment horizontal="left" vertical="center" wrapText="1"/>
      <protection/>
    </xf>
    <xf numFmtId="0" fontId="24" fillId="0" borderId="10" xfId="100" applyFont="1" applyBorder="1" applyAlignment="1">
      <alignment horizontal="left" vertical="center" wrapText="1"/>
      <protection/>
    </xf>
    <xf numFmtId="0" fontId="0" fillId="0" borderId="10" xfId="100" applyFont="1" applyBorder="1" applyAlignment="1">
      <alignment horizontal="left" vertical="center"/>
      <protection/>
    </xf>
    <xf numFmtId="0" fontId="0" fillId="24" borderId="10" xfId="100" applyFont="1" applyFill="1" applyBorder="1" applyAlignment="1">
      <alignment horizontal="left" vertical="center" wrapText="1"/>
      <protection/>
    </xf>
    <xf numFmtId="0" fontId="0" fillId="0" borderId="10" xfId="100" applyFont="1" applyBorder="1" applyAlignment="1">
      <alignment horizontal="center" vertical="center"/>
      <protection/>
    </xf>
    <xf numFmtId="0" fontId="20" fillId="0" borderId="10" xfId="100" applyFont="1" applyBorder="1" applyAlignment="1">
      <alignment horizontal="center" vertical="center" wrapText="1"/>
      <protection/>
    </xf>
    <xf numFmtId="0" fontId="20" fillId="0" borderId="10" xfId="100" applyFont="1" applyFill="1" applyBorder="1" applyAlignment="1">
      <alignment horizontal="center" vertical="center" wrapText="1"/>
      <protection/>
    </xf>
    <xf numFmtId="0" fontId="20" fillId="0" borderId="24" xfId="100" applyFont="1" applyFill="1" applyBorder="1" applyAlignment="1">
      <alignment horizontal="center" vertical="center" wrapText="1"/>
      <protection/>
    </xf>
    <xf numFmtId="0" fontId="20" fillId="0" borderId="37" xfId="100" applyFont="1" applyFill="1" applyBorder="1" applyAlignment="1">
      <alignment horizontal="center" vertical="center" wrapText="1"/>
      <protection/>
    </xf>
    <xf numFmtId="0" fontId="20" fillId="0" borderId="32" xfId="100" applyFont="1" applyFill="1" applyBorder="1" applyAlignment="1">
      <alignment horizontal="center" vertical="center" wrapText="1"/>
      <protection/>
    </xf>
    <xf numFmtId="9" fontId="53" fillId="24" borderId="29" xfId="103" applyFont="1" applyFill="1" applyBorder="1" applyAlignment="1" applyProtection="1">
      <alignment horizontal="center" vertical="center" wrapText="1"/>
      <protection locked="0"/>
    </xf>
    <xf numFmtId="9" fontId="53" fillId="24" borderId="40" xfId="103" applyFont="1" applyFill="1" applyBorder="1" applyAlignment="1" applyProtection="1">
      <alignment horizontal="center" vertical="center" wrapText="1"/>
      <protection locked="0"/>
    </xf>
    <xf numFmtId="0" fontId="0" fillId="0" borderId="24" xfId="100" applyFont="1" applyBorder="1" applyAlignment="1">
      <alignment horizontal="center" vertical="center" wrapText="1"/>
      <protection/>
    </xf>
    <xf numFmtId="0" fontId="0" fillId="0" borderId="32" xfId="100" applyFont="1" applyBorder="1" applyAlignment="1">
      <alignment horizontal="center" vertical="center" wrapText="1"/>
      <protection/>
    </xf>
    <xf numFmtId="0" fontId="56" fillId="0" borderId="38" xfId="78" applyNumberFormat="1" applyFont="1" applyFill="1" applyBorder="1" applyAlignment="1" applyProtection="1">
      <alignment horizontal="center" vertical="center" wrapText="1"/>
      <protection/>
    </xf>
    <xf numFmtId="0" fontId="56" fillId="0" borderId="35" xfId="78" applyNumberFormat="1" applyFont="1" applyFill="1" applyBorder="1" applyAlignment="1" applyProtection="1">
      <alignment horizontal="center" vertical="center" wrapText="1"/>
      <protection/>
    </xf>
    <xf numFmtId="0" fontId="56" fillId="0" borderId="36" xfId="78" applyNumberFormat="1" applyFont="1" applyFill="1" applyBorder="1" applyAlignment="1" applyProtection="1">
      <alignment horizontal="center" vertical="center" wrapText="1"/>
      <protection/>
    </xf>
    <xf numFmtId="0" fontId="56" fillId="0" borderId="33" xfId="78" applyNumberFormat="1" applyFont="1" applyFill="1" applyBorder="1" applyAlignment="1" applyProtection="1">
      <alignment horizontal="center" vertical="center" wrapText="1"/>
      <protection/>
    </xf>
    <xf numFmtId="0" fontId="56" fillId="0" borderId="11" xfId="78" applyNumberFormat="1" applyFont="1" applyFill="1" applyBorder="1" applyAlignment="1" applyProtection="1">
      <alignment horizontal="center" vertical="center" wrapText="1"/>
      <protection/>
    </xf>
    <xf numFmtId="0" fontId="56" fillId="0" borderId="34" xfId="78" applyNumberFormat="1" applyFont="1" applyFill="1" applyBorder="1" applyAlignment="1" applyProtection="1">
      <alignment horizontal="center" vertical="center" wrapText="1"/>
      <protection/>
    </xf>
    <xf numFmtId="1" fontId="53" fillId="0" borderId="29" xfId="103" applyNumberFormat="1" applyFont="1" applyFill="1" applyBorder="1" applyAlignment="1" applyProtection="1">
      <alignment horizontal="center" vertical="center" wrapText="1"/>
      <protection locked="0"/>
    </xf>
    <xf numFmtId="1" fontId="53" fillId="0" borderId="40" xfId="103" applyNumberFormat="1" applyFont="1" applyFill="1" applyBorder="1" applyAlignment="1" applyProtection="1">
      <alignment horizontal="center" vertical="center" wrapText="1"/>
      <protection locked="0"/>
    </xf>
    <xf numFmtId="192" fontId="0" fillId="0" borderId="24" xfId="100" applyNumberFormat="1" applyFont="1" applyBorder="1" applyAlignment="1">
      <alignment horizontal="center" vertical="center"/>
      <protection/>
    </xf>
    <xf numFmtId="192" fontId="0" fillId="0" borderId="32" xfId="100" applyNumberFormat="1" applyFont="1" applyBorder="1" applyAlignment="1">
      <alignment horizontal="center" vertical="center"/>
      <protection/>
    </xf>
    <xf numFmtId="0" fontId="0" fillId="24" borderId="24" xfId="100" applyFont="1" applyFill="1" applyBorder="1" applyAlignment="1">
      <alignment horizontal="center" vertical="center" wrapText="1"/>
      <protection/>
    </xf>
    <xf numFmtId="0" fontId="0" fillId="24" borderId="32" xfId="100" applyFont="1" applyFill="1" applyBorder="1" applyAlignment="1">
      <alignment horizontal="center" vertical="center" wrapText="1"/>
      <protection/>
    </xf>
    <xf numFmtId="189" fontId="56" fillId="24" borderId="38" xfId="78" applyNumberFormat="1" applyFont="1" applyFill="1" applyBorder="1" applyAlignment="1" applyProtection="1">
      <alignment horizontal="center" vertical="center" wrapText="1"/>
      <protection/>
    </xf>
    <xf numFmtId="189" fontId="56" fillId="24" borderId="35" xfId="78" applyNumberFormat="1" applyFont="1" applyFill="1" applyBorder="1" applyAlignment="1" applyProtection="1">
      <alignment horizontal="center" vertical="center" wrapText="1"/>
      <protection/>
    </xf>
    <xf numFmtId="189" fontId="56" fillId="24" borderId="36" xfId="78" applyNumberFormat="1" applyFont="1" applyFill="1" applyBorder="1" applyAlignment="1" applyProtection="1">
      <alignment horizontal="center" vertical="center" wrapText="1"/>
      <protection/>
    </xf>
    <xf numFmtId="189" fontId="56" fillId="24" borderId="33" xfId="78" applyNumberFormat="1" applyFont="1" applyFill="1" applyBorder="1" applyAlignment="1" applyProtection="1">
      <alignment horizontal="center" vertical="center" wrapText="1"/>
      <protection/>
    </xf>
    <xf numFmtId="189" fontId="56" fillId="24" borderId="11" xfId="78" applyNumberFormat="1" applyFont="1" applyFill="1" applyBorder="1" applyAlignment="1" applyProtection="1">
      <alignment horizontal="center" vertical="center" wrapText="1"/>
      <protection/>
    </xf>
    <xf numFmtId="189" fontId="56" fillId="24" borderId="34" xfId="78" applyNumberFormat="1" applyFont="1" applyFill="1" applyBorder="1" applyAlignment="1" applyProtection="1">
      <alignment horizontal="center" vertical="center" wrapText="1"/>
      <protection/>
    </xf>
    <xf numFmtId="189" fontId="56" fillId="0" borderId="29" xfId="78" applyNumberFormat="1" applyFont="1" applyFill="1" applyBorder="1" applyAlignment="1" applyProtection="1">
      <alignment horizontal="center" vertical="center" wrapText="1"/>
      <protection/>
    </xf>
    <xf numFmtId="189" fontId="56" fillId="0" borderId="43" xfId="78" applyNumberFormat="1" applyFont="1" applyFill="1" applyBorder="1" applyAlignment="1" applyProtection="1">
      <alignment horizontal="center" vertical="center" wrapText="1"/>
      <protection/>
    </xf>
    <xf numFmtId="189" fontId="56" fillId="0" borderId="40" xfId="78" applyNumberFormat="1" applyFont="1" applyFill="1" applyBorder="1" applyAlignment="1" applyProtection="1">
      <alignment horizontal="center" vertical="center" wrapText="1"/>
      <protection/>
    </xf>
    <xf numFmtId="0" fontId="0" fillId="27" borderId="24" xfId="100" applyFont="1" applyFill="1" applyBorder="1" applyAlignment="1">
      <alignment horizontal="center" vertical="center" wrapText="1"/>
      <protection/>
    </xf>
    <xf numFmtId="0" fontId="0" fillId="27" borderId="37" xfId="100" applyFont="1" applyFill="1" applyBorder="1" applyAlignment="1">
      <alignment horizontal="center" vertical="center" wrapText="1"/>
      <protection/>
    </xf>
    <xf numFmtId="0" fontId="0" fillId="27" borderId="32" xfId="100" applyFont="1" applyFill="1" applyBorder="1" applyAlignment="1">
      <alignment horizontal="center" vertical="center" wrapText="1"/>
      <protection/>
    </xf>
    <xf numFmtId="0" fontId="56" fillId="27" borderId="29" xfId="100" applyFont="1" applyFill="1" applyBorder="1" applyAlignment="1" applyProtection="1">
      <alignment horizontal="center" vertical="center" wrapText="1"/>
      <protection/>
    </xf>
    <xf numFmtId="0" fontId="56" fillId="27" borderId="43" xfId="100" applyFont="1" applyFill="1" applyBorder="1" applyAlignment="1" applyProtection="1">
      <alignment horizontal="center" vertical="center" wrapText="1"/>
      <protection/>
    </xf>
    <xf numFmtId="0" fontId="56" fillId="27" borderId="40" xfId="100" applyFont="1" applyFill="1" applyBorder="1" applyAlignment="1" applyProtection="1">
      <alignment horizontal="center" vertical="center" wrapText="1"/>
      <protection/>
    </xf>
    <xf numFmtId="9" fontId="20" fillId="27" borderId="10" xfId="103" applyFont="1" applyFill="1" applyBorder="1" applyAlignment="1">
      <alignment horizontal="center" vertical="center" wrapText="1"/>
    </xf>
    <xf numFmtId="192" fontId="0" fillId="27" borderId="24" xfId="100" applyNumberFormat="1" applyFont="1" applyFill="1" applyBorder="1" applyAlignment="1">
      <alignment horizontal="center" vertical="center"/>
      <protection/>
    </xf>
    <xf numFmtId="192" fontId="0" fillId="27" borderId="37" xfId="100" applyNumberFormat="1" applyFont="1" applyFill="1" applyBorder="1" applyAlignment="1">
      <alignment horizontal="center" vertical="center"/>
      <protection/>
    </xf>
    <xf numFmtId="192" fontId="0" fillId="27" borderId="32" xfId="100" applyNumberFormat="1" applyFont="1" applyFill="1" applyBorder="1" applyAlignment="1">
      <alignment horizontal="center" vertical="center"/>
      <protection/>
    </xf>
    <xf numFmtId="192" fontId="54" fillId="27" borderId="24" xfId="89" applyNumberFormat="1" applyFont="1" applyFill="1" applyBorder="1" applyAlignment="1" applyProtection="1">
      <alignment horizontal="center" vertical="center"/>
      <protection/>
    </xf>
    <xf numFmtId="192" fontId="54" fillId="27" borderId="37" xfId="89" applyNumberFormat="1" applyFont="1" applyFill="1" applyBorder="1" applyAlignment="1" applyProtection="1">
      <alignment horizontal="center" vertical="center"/>
      <protection/>
    </xf>
    <xf numFmtId="192" fontId="54" fillId="27" borderId="32" xfId="89" applyNumberFormat="1" applyFont="1" applyFill="1" applyBorder="1" applyAlignment="1" applyProtection="1">
      <alignment horizontal="center" vertical="center"/>
      <protection/>
    </xf>
    <xf numFmtId="0" fontId="56" fillId="24" borderId="29" xfId="100" applyFont="1" applyFill="1" applyBorder="1" applyAlignment="1" applyProtection="1">
      <alignment horizontal="center" vertical="center" wrapText="1"/>
      <protection/>
    </xf>
    <xf numFmtId="0" fontId="56" fillId="24" borderId="43" xfId="100" applyFont="1" applyFill="1" applyBorder="1" applyAlignment="1" applyProtection="1">
      <alignment horizontal="center" vertical="center" wrapText="1"/>
      <protection/>
    </xf>
    <xf numFmtId="0" fontId="56" fillId="24" borderId="40" xfId="100" applyFont="1" applyFill="1" applyBorder="1" applyAlignment="1" applyProtection="1">
      <alignment horizontal="center" vertical="center" wrapText="1"/>
      <protection/>
    </xf>
    <xf numFmtId="9" fontId="20" fillId="0" borderId="10" xfId="103" applyFont="1" applyBorder="1" applyAlignment="1">
      <alignment horizontal="center" vertical="center" wrapText="1"/>
    </xf>
    <xf numFmtId="192" fontId="0" fillId="0" borderId="10" xfId="100" applyNumberFormat="1" applyFont="1" applyBorder="1" applyAlignment="1">
      <alignment horizontal="center" vertical="center"/>
      <protection/>
    </xf>
    <xf numFmtId="1" fontId="20" fillId="0" borderId="29" xfId="103" applyNumberFormat="1" applyFont="1" applyBorder="1" applyAlignment="1">
      <alignment horizontal="center" vertical="center" wrapText="1"/>
    </xf>
    <xf numFmtId="1" fontId="20" fillId="0" borderId="40" xfId="103" applyNumberFormat="1" applyFont="1" applyBorder="1" applyAlignment="1">
      <alignment horizontal="center" vertical="center" wrapText="1"/>
    </xf>
    <xf numFmtId="192" fontId="0" fillId="0" borderId="37" xfId="100" applyNumberFormat="1" applyFont="1" applyBorder="1" applyAlignment="1">
      <alignment horizontal="center" vertical="center"/>
      <protection/>
    </xf>
    <xf numFmtId="192" fontId="54" fillId="24" borderId="24" xfId="89" applyNumberFormat="1" applyFont="1" applyFill="1" applyBorder="1" applyAlignment="1" applyProtection="1">
      <alignment horizontal="center" vertical="center"/>
      <protection/>
    </xf>
    <xf numFmtId="192" fontId="54" fillId="24" borderId="32" xfId="89" applyNumberFormat="1" applyFont="1" applyFill="1" applyBorder="1" applyAlignment="1" applyProtection="1">
      <alignment horizontal="center" vertical="center"/>
      <protection/>
    </xf>
    <xf numFmtId="0" fontId="0" fillId="0" borderId="37" xfId="100" applyFont="1" applyBorder="1" applyAlignment="1">
      <alignment horizontal="center" vertical="center" wrapText="1"/>
      <protection/>
    </xf>
    <xf numFmtId="192" fontId="27" fillId="4" borderId="29" xfId="103" applyNumberFormat="1" applyFont="1" applyFill="1" applyBorder="1" applyAlignment="1">
      <alignment horizontal="center" vertical="center"/>
    </xf>
    <xf numFmtId="9" fontId="27" fillId="4" borderId="40" xfId="103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171" fontId="22" fillId="0" borderId="10" xfId="73" applyFont="1" applyFill="1" applyBorder="1" applyAlignment="1">
      <alignment vertical="center"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odyStyle" xfId="45"/>
    <cellStyle name="Bueno" xfId="46"/>
    <cellStyle name="Cálculo" xfId="47"/>
    <cellStyle name="Celda de comprobación" xfId="48"/>
    <cellStyle name="Celda vinculada" xfId="49"/>
    <cellStyle name="Currency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Incorrecto" xfId="60"/>
    <cellStyle name="Comma" xfId="61"/>
    <cellStyle name="Comma [0]" xfId="62"/>
    <cellStyle name="Millares [0] 2" xfId="63"/>
    <cellStyle name="Millares 2" xfId="64"/>
    <cellStyle name="Millares 2 2" xfId="65"/>
    <cellStyle name="Millares 3" xfId="66"/>
    <cellStyle name="Millares 3 2" xfId="67"/>
    <cellStyle name="Millares 4" xfId="68"/>
    <cellStyle name="Millares 5" xfId="69"/>
    <cellStyle name="Millares 6" xfId="70"/>
    <cellStyle name="Millares 7" xfId="71"/>
    <cellStyle name="Millares 8" xfId="72"/>
    <cellStyle name="Millares 9" xfId="73"/>
    <cellStyle name="Millares_3-SISTEMA DESARROLLO ADMINISTRATIVO-POA 2008-1" xfId="74"/>
    <cellStyle name="Millares_Copia de MATRICES OPERATIVAS PROYECTOS PAT 07-09-AJUSTADAS-2008" xfId="75"/>
    <cellStyle name="Millares_FORMATO POA" xfId="76"/>
    <cellStyle name="Millares_FORMATO POA 2" xfId="77"/>
    <cellStyle name="Millares_Libro2" xfId="78"/>
    <cellStyle name="Currency" xfId="79"/>
    <cellStyle name="Currency [0]" xfId="80"/>
    <cellStyle name="Moneda [0] 2" xfId="81"/>
    <cellStyle name="Moneda [0] 2 2" xfId="82"/>
    <cellStyle name="Moneda [0] 3" xfId="83"/>
    <cellStyle name="Moneda [0] 4" xfId="84"/>
    <cellStyle name="Moneda 10" xfId="85"/>
    <cellStyle name="Moneda 11" xfId="86"/>
    <cellStyle name="Moneda 12" xfId="87"/>
    <cellStyle name="Moneda 13" xfId="88"/>
    <cellStyle name="Moneda 2" xfId="89"/>
    <cellStyle name="Moneda 2 2" xfId="90"/>
    <cellStyle name="Moneda 3" xfId="91"/>
    <cellStyle name="Moneda 4" xfId="92"/>
    <cellStyle name="Moneda 5" xfId="93"/>
    <cellStyle name="Moneda 6" xfId="94"/>
    <cellStyle name="Moneda 7" xfId="95"/>
    <cellStyle name="Moneda 8" xfId="96"/>
    <cellStyle name="Moneda 9" xfId="97"/>
    <cellStyle name="Neutral" xfId="98"/>
    <cellStyle name="Normal 2" xfId="99"/>
    <cellStyle name="Normal 2 2 2" xfId="100"/>
    <cellStyle name="Normal 3" xfId="101"/>
    <cellStyle name="Notas" xfId="102"/>
    <cellStyle name="Percent" xfId="103"/>
    <cellStyle name="Porcentaje 2" xfId="104"/>
    <cellStyle name="Salida" xfId="105"/>
    <cellStyle name="Texto de advertencia" xfId="106"/>
    <cellStyle name="Texto explicativo" xfId="107"/>
    <cellStyle name="Título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1162050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8\9.%20REDES%20DE%20MONITOREO%20Y%20CALIDAD%20AMBIENTAL\9.1%20CONSTRUCCION%20LABORATORIO\FEV-16%20Construccion%20laborato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Downloads\FEV-16%20Sistema%20vigilancia%20calidad%20del%20aire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lvarez\Desktop\FEV-16%20Sistema%20vigilancia%20calidad%20del%20aire%203-04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4">
          <cell r="K4" t="str">
            <v>Versión 0</v>
          </cell>
          <cell r="N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="80" zoomScaleNormal="80" zoomScalePageLayoutView="0" workbookViewId="0" topLeftCell="L1">
      <selection activeCell="F14" sqref="F1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3.7109375" style="1" customWidth="1"/>
    <col min="7" max="7" width="25.28125" style="2" customWidth="1"/>
    <col min="8" max="8" width="22.28125" style="1" customWidth="1"/>
    <col min="9" max="9" width="19.8515625" style="1" customWidth="1"/>
    <col min="10" max="11" width="25.28125" style="1" customWidth="1"/>
    <col min="12" max="12" width="24.28125" style="1" customWidth="1"/>
    <col min="13" max="17" width="19.421875" style="1" customWidth="1"/>
    <col min="18" max="18" width="11.421875" style="1" customWidth="1"/>
    <col min="19" max="19" width="11.421875" style="1" hidden="1" customWidth="1"/>
    <col min="20" max="16384" width="11.421875" style="1" customWidth="1"/>
  </cols>
  <sheetData>
    <row r="1" spans="1:17" ht="31.5" customHeight="1">
      <c r="A1" s="291"/>
      <c r="B1" s="291"/>
      <c r="C1" s="301" t="s">
        <v>49</v>
      </c>
      <c r="D1" s="302"/>
      <c r="E1" s="302"/>
      <c r="F1" s="302"/>
      <c r="G1" s="302"/>
      <c r="H1" s="302"/>
      <c r="I1" s="302"/>
      <c r="J1" s="303"/>
      <c r="K1" s="294" t="s">
        <v>95</v>
      </c>
      <c r="L1" s="294"/>
      <c r="M1" s="294"/>
      <c r="N1" s="294"/>
      <c r="O1" s="294"/>
      <c r="P1" s="83"/>
      <c r="Q1" s="83"/>
    </row>
    <row r="2" spans="1:17" ht="19.5" customHeight="1">
      <c r="A2" s="291"/>
      <c r="B2" s="291"/>
      <c r="C2" s="304"/>
      <c r="D2" s="305"/>
      <c r="E2" s="305"/>
      <c r="F2" s="305"/>
      <c r="G2" s="305"/>
      <c r="H2" s="305"/>
      <c r="I2" s="305"/>
      <c r="J2" s="306"/>
      <c r="K2" s="245" t="s">
        <v>52</v>
      </c>
      <c r="L2" s="245"/>
      <c r="M2" s="245"/>
      <c r="N2" s="245"/>
      <c r="O2" s="245"/>
      <c r="P2" s="33"/>
      <c r="Q2" s="33"/>
    </row>
    <row r="3" spans="1:17" ht="19.5" customHeight="1">
      <c r="A3" s="291"/>
      <c r="B3" s="291"/>
      <c r="C3" s="301" t="s">
        <v>50</v>
      </c>
      <c r="D3" s="302"/>
      <c r="E3" s="302"/>
      <c r="F3" s="302"/>
      <c r="G3" s="302"/>
      <c r="H3" s="302"/>
      <c r="I3" s="302"/>
      <c r="J3" s="303"/>
      <c r="K3" s="245" t="s">
        <v>53</v>
      </c>
      <c r="L3" s="245"/>
      <c r="M3" s="245"/>
      <c r="N3" s="245" t="s">
        <v>66</v>
      </c>
      <c r="O3" s="245"/>
      <c r="P3" s="33"/>
      <c r="Q3" s="33"/>
    </row>
    <row r="4" spans="1:17" ht="24.75" customHeight="1">
      <c r="A4" s="291"/>
      <c r="B4" s="291"/>
      <c r="C4" s="304"/>
      <c r="D4" s="305"/>
      <c r="E4" s="305"/>
      <c r="F4" s="305"/>
      <c r="G4" s="305"/>
      <c r="H4" s="305"/>
      <c r="I4" s="305"/>
      <c r="J4" s="306"/>
      <c r="K4" s="308" t="s">
        <v>172</v>
      </c>
      <c r="L4" s="241"/>
      <c r="M4" s="242"/>
      <c r="N4" s="240">
        <v>42999</v>
      </c>
      <c r="O4" s="285"/>
      <c r="P4" s="84"/>
      <c r="Q4" s="84"/>
    </row>
    <row r="5" spans="1:19" ht="31.5" customHeight="1">
      <c r="A5" s="307" t="s">
        <v>101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85"/>
      <c r="Q5" s="85"/>
      <c r="S5" s="124" t="s">
        <v>162</v>
      </c>
    </row>
    <row r="6" spans="1:19" ht="30.75" customHeight="1">
      <c r="A6" s="281" t="s">
        <v>3</v>
      </c>
      <c r="B6" s="281"/>
      <c r="C6" s="281"/>
      <c r="D6" s="288" t="s">
        <v>123</v>
      </c>
      <c r="E6" s="288"/>
      <c r="F6" s="288"/>
      <c r="G6" s="288"/>
      <c r="H6" s="108" t="s">
        <v>0</v>
      </c>
      <c r="I6" s="109" t="s">
        <v>1</v>
      </c>
      <c r="J6" s="96"/>
      <c r="K6" s="31"/>
      <c r="L6" s="284"/>
      <c r="M6" s="284"/>
      <c r="N6" s="80"/>
      <c r="O6" s="101"/>
      <c r="P6" s="80"/>
      <c r="Q6" s="80"/>
      <c r="R6" s="3"/>
      <c r="S6" s="124" t="s">
        <v>163</v>
      </c>
    </row>
    <row r="7" spans="1:19" ht="34.5" customHeight="1">
      <c r="A7" s="251" t="s">
        <v>60</v>
      </c>
      <c r="B7" s="251"/>
      <c r="C7" s="251"/>
      <c r="D7" s="250" t="s">
        <v>168</v>
      </c>
      <c r="E7" s="250"/>
      <c r="F7" s="250"/>
      <c r="G7" s="250"/>
      <c r="H7" s="30" t="s">
        <v>103</v>
      </c>
      <c r="I7" s="94">
        <v>430000000</v>
      </c>
      <c r="J7" s="97"/>
      <c r="K7" s="27"/>
      <c r="L7" s="273"/>
      <c r="M7" s="273"/>
      <c r="N7" s="28"/>
      <c r="O7" s="102"/>
      <c r="P7" s="28"/>
      <c r="Q7" s="28"/>
      <c r="S7" s="124" t="s">
        <v>164</v>
      </c>
    </row>
    <row r="8" spans="1:19" ht="34.5" customHeight="1">
      <c r="A8" s="277" t="s">
        <v>108</v>
      </c>
      <c r="B8" s="278"/>
      <c r="C8" s="279"/>
      <c r="D8" s="246" t="s">
        <v>169</v>
      </c>
      <c r="E8" s="247"/>
      <c r="F8" s="247"/>
      <c r="G8" s="248"/>
      <c r="H8" s="22" t="s">
        <v>92</v>
      </c>
      <c r="I8" s="95"/>
      <c r="J8" s="97"/>
      <c r="K8" s="27"/>
      <c r="L8" s="28"/>
      <c r="M8" s="28"/>
      <c r="N8" s="28"/>
      <c r="O8" s="102"/>
      <c r="P8" s="28"/>
      <c r="Q8" s="28"/>
      <c r="S8" s="124" t="s">
        <v>165</v>
      </c>
    </row>
    <row r="9" spans="1:19" ht="33" customHeight="1">
      <c r="A9" s="251" t="s">
        <v>2</v>
      </c>
      <c r="B9" s="251"/>
      <c r="C9" s="251"/>
      <c r="D9" s="250" t="s">
        <v>133</v>
      </c>
      <c r="E9" s="250"/>
      <c r="F9" s="250"/>
      <c r="G9" s="250"/>
      <c r="H9" s="22" t="s">
        <v>93</v>
      </c>
      <c r="I9" s="95" t="s">
        <v>4</v>
      </c>
      <c r="J9" s="98"/>
      <c r="K9" s="29"/>
      <c r="L9" s="273"/>
      <c r="M9" s="273"/>
      <c r="N9" s="28"/>
      <c r="O9" s="102"/>
      <c r="P9" s="28"/>
      <c r="Q9" s="28"/>
      <c r="S9" s="124" t="s">
        <v>166</v>
      </c>
    </row>
    <row r="10" spans="1:19" ht="30" customHeight="1">
      <c r="A10" s="251" t="s">
        <v>61</v>
      </c>
      <c r="B10" s="251"/>
      <c r="C10" s="251"/>
      <c r="D10" s="282">
        <v>32040900010201</v>
      </c>
      <c r="E10" s="283"/>
      <c r="F10" s="283"/>
      <c r="G10" s="283"/>
      <c r="H10" s="22" t="s">
        <v>94</v>
      </c>
      <c r="I10" s="95" t="s">
        <v>4</v>
      </c>
      <c r="J10" s="98"/>
      <c r="K10" s="29"/>
      <c r="L10" s="28"/>
      <c r="M10" s="28"/>
      <c r="N10" s="28"/>
      <c r="O10" s="102"/>
      <c r="P10" s="28"/>
      <c r="Q10" s="28"/>
      <c r="S10" s="124" t="s">
        <v>167</v>
      </c>
    </row>
    <row r="11" spans="1:19" ht="22.5" customHeight="1">
      <c r="A11" s="103"/>
      <c r="B11" s="103"/>
      <c r="C11" s="103"/>
      <c r="D11" s="104"/>
      <c r="E11" s="104"/>
      <c r="F11" s="104"/>
      <c r="G11" s="104"/>
      <c r="H11" s="105" t="s">
        <v>9</v>
      </c>
      <c r="I11" s="106">
        <f>SUM(I7:I10)</f>
        <v>430000000</v>
      </c>
      <c r="J11" s="130"/>
      <c r="K11" s="99"/>
      <c r="L11" s="249"/>
      <c r="M11" s="249"/>
      <c r="N11" s="100"/>
      <c r="O11" s="107"/>
      <c r="P11" s="28"/>
      <c r="Q11" s="28"/>
      <c r="S11" s="124" t="s">
        <v>215</v>
      </c>
    </row>
    <row r="12" spans="1:19" ht="35.25" customHeight="1">
      <c r="A12" s="243" t="s">
        <v>5</v>
      </c>
      <c r="B12" s="286" t="s">
        <v>160</v>
      </c>
      <c r="C12" s="286"/>
      <c r="D12" s="286"/>
      <c r="E12" s="292" t="s">
        <v>5</v>
      </c>
      <c r="F12" s="292" t="s">
        <v>109</v>
      </c>
      <c r="G12" s="286" t="s">
        <v>6</v>
      </c>
      <c r="H12" s="280" t="s">
        <v>189</v>
      </c>
      <c r="I12" s="280"/>
      <c r="J12" s="290" t="s">
        <v>7</v>
      </c>
      <c r="K12" s="290"/>
      <c r="L12" s="287" t="s">
        <v>96</v>
      </c>
      <c r="M12" s="287"/>
      <c r="N12" s="287"/>
      <c r="O12" s="287"/>
      <c r="P12" s="89"/>
      <c r="Q12" s="86"/>
      <c r="S12" s="125" t="s">
        <v>216</v>
      </c>
    </row>
    <row r="13" spans="1:19" ht="48.75" customHeight="1">
      <c r="A13" s="243"/>
      <c r="B13" s="286"/>
      <c r="C13" s="286"/>
      <c r="D13" s="286"/>
      <c r="E13" s="293"/>
      <c r="F13" s="293"/>
      <c r="G13" s="286"/>
      <c r="H13" s="82" t="s">
        <v>8</v>
      </c>
      <c r="I13" s="91" t="s">
        <v>62</v>
      </c>
      <c r="J13" s="82" t="s">
        <v>8</v>
      </c>
      <c r="K13" s="91" t="s">
        <v>62</v>
      </c>
      <c r="L13" s="90" t="s">
        <v>215</v>
      </c>
      <c r="M13" s="90" t="s">
        <v>216</v>
      </c>
      <c r="N13" s="90"/>
      <c r="O13" s="90" t="s">
        <v>97</v>
      </c>
      <c r="P13" s="81"/>
      <c r="Q13" s="81"/>
      <c r="S13" s="125" t="s">
        <v>174</v>
      </c>
    </row>
    <row r="14" spans="1:19" s="3" customFormat="1" ht="94.5" customHeight="1">
      <c r="A14" s="252">
        <v>1</v>
      </c>
      <c r="B14" s="255" t="s">
        <v>219</v>
      </c>
      <c r="C14" s="256"/>
      <c r="D14" s="257"/>
      <c r="E14" s="171">
        <v>1</v>
      </c>
      <c r="F14" s="126" t="s">
        <v>191</v>
      </c>
      <c r="G14" s="264" t="s">
        <v>179</v>
      </c>
      <c r="H14" s="115" t="s">
        <v>186</v>
      </c>
      <c r="I14" s="270">
        <v>1</v>
      </c>
      <c r="J14" s="115" t="s">
        <v>182</v>
      </c>
      <c r="K14" s="267" t="s">
        <v>170</v>
      </c>
      <c r="L14" s="205">
        <v>26852000</v>
      </c>
      <c r="M14" s="205">
        <v>375052189</v>
      </c>
      <c r="N14" s="194"/>
      <c r="O14" s="39"/>
      <c r="P14" s="87"/>
      <c r="Q14" s="87"/>
      <c r="S14" s="125" t="s">
        <v>175</v>
      </c>
    </row>
    <row r="15" spans="1:19" s="3" customFormat="1" ht="94.5" customHeight="1">
      <c r="A15" s="253"/>
      <c r="B15" s="258"/>
      <c r="C15" s="259"/>
      <c r="D15" s="260"/>
      <c r="E15" s="198">
        <v>2</v>
      </c>
      <c r="F15" s="126" t="s">
        <v>192</v>
      </c>
      <c r="G15" s="265"/>
      <c r="H15" s="115" t="s">
        <v>198</v>
      </c>
      <c r="I15" s="271"/>
      <c r="J15" s="115" t="s">
        <v>194</v>
      </c>
      <c r="K15" s="268"/>
      <c r="L15" s="194"/>
      <c r="M15" s="222">
        <v>11238324.2</v>
      </c>
      <c r="N15" s="194"/>
      <c r="O15" s="39"/>
      <c r="P15" s="87"/>
      <c r="Q15" s="87"/>
      <c r="S15" s="125"/>
    </row>
    <row r="16" spans="1:19" s="3" customFormat="1" ht="94.5" customHeight="1">
      <c r="A16" s="254"/>
      <c r="B16" s="261"/>
      <c r="C16" s="262"/>
      <c r="D16" s="263"/>
      <c r="E16" s="198">
        <v>3</v>
      </c>
      <c r="F16" s="126" t="s">
        <v>193</v>
      </c>
      <c r="G16" s="266"/>
      <c r="H16" s="115" t="s">
        <v>199</v>
      </c>
      <c r="I16" s="272"/>
      <c r="J16" s="115" t="s">
        <v>200</v>
      </c>
      <c r="K16" s="269"/>
      <c r="L16" s="194"/>
      <c r="M16" s="222">
        <v>16857486.3</v>
      </c>
      <c r="N16" s="194"/>
      <c r="O16" s="39"/>
      <c r="P16" s="87"/>
      <c r="Q16" s="87"/>
      <c r="S16" s="125"/>
    </row>
    <row r="17" spans="1:19" s="3" customFormat="1" ht="94.5" customHeight="1">
      <c r="A17" s="206">
        <v>2</v>
      </c>
      <c r="B17" s="313" t="s">
        <v>136</v>
      </c>
      <c r="C17" s="313" t="s">
        <v>136</v>
      </c>
      <c r="D17" s="313" t="s">
        <v>136</v>
      </c>
      <c r="E17" s="171">
        <v>3</v>
      </c>
      <c r="F17" s="127" t="s">
        <v>180</v>
      </c>
      <c r="G17" s="128" t="s">
        <v>179</v>
      </c>
      <c r="H17" s="129" t="s">
        <v>187</v>
      </c>
      <c r="I17" s="121">
        <v>1</v>
      </c>
      <c r="J17" s="129" t="s">
        <v>181</v>
      </c>
      <c r="K17" s="120" t="s">
        <v>152</v>
      </c>
      <c r="L17" s="123">
        <v>0</v>
      </c>
      <c r="M17" s="123">
        <v>0</v>
      </c>
      <c r="N17" s="123">
        <v>0</v>
      </c>
      <c r="O17" s="39"/>
      <c r="P17" s="87"/>
      <c r="Q17" s="87"/>
      <c r="S17" s="125"/>
    </row>
    <row r="18" spans="1:17" s="3" customFormat="1" ht="23.25" customHeight="1">
      <c r="A18" s="295" t="s">
        <v>110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/>
      <c r="L18" s="93">
        <f>L14+L17</f>
        <v>26852000</v>
      </c>
      <c r="M18" s="93">
        <f>M14+M17+M16+M15</f>
        <v>403147999.5</v>
      </c>
      <c r="N18" s="93">
        <f>N14+N17</f>
        <v>0</v>
      </c>
      <c r="O18" s="92"/>
      <c r="P18" s="1"/>
      <c r="Q18" s="1"/>
    </row>
    <row r="19" spans="1:17" s="3" customFormat="1" ht="23.25" customHeight="1">
      <c r="A19" s="295" t="s">
        <v>90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/>
      <c r="L19" s="274">
        <f>L18+M18+N18</f>
        <v>429999999.5</v>
      </c>
      <c r="M19" s="275"/>
      <c r="N19" s="275"/>
      <c r="O19" s="276"/>
      <c r="P19" s="131"/>
      <c r="Q19" s="1"/>
    </row>
    <row r="20" spans="1:17" s="3" customFormat="1" ht="23.25" customHeight="1">
      <c r="A20" s="314" t="s">
        <v>86</v>
      </c>
      <c r="B20" s="314"/>
      <c r="C20" s="314" t="s">
        <v>64</v>
      </c>
      <c r="D20" s="314"/>
      <c r="E20" s="314"/>
      <c r="F20" s="314"/>
      <c r="G20" s="314"/>
      <c r="H20" s="314"/>
      <c r="I20" s="114" t="s">
        <v>13</v>
      </c>
      <c r="J20" s="112"/>
      <c r="L20" s="26"/>
      <c r="M20" s="1"/>
      <c r="N20" s="1"/>
      <c r="O20" s="1"/>
      <c r="P20" s="1"/>
      <c r="Q20" s="1"/>
    </row>
    <row r="21" spans="1:17" s="3" customFormat="1" ht="45" customHeight="1">
      <c r="A21" s="243">
        <v>0</v>
      </c>
      <c r="B21" s="244"/>
      <c r="C21" s="309" t="s">
        <v>177</v>
      </c>
      <c r="D21" s="310"/>
      <c r="E21" s="310"/>
      <c r="F21" s="310"/>
      <c r="G21" s="310"/>
      <c r="H21" s="311"/>
      <c r="I21" s="173">
        <v>43802</v>
      </c>
      <c r="J21" s="113"/>
      <c r="K21" s="25"/>
      <c r="L21" s="26"/>
      <c r="M21" s="1"/>
      <c r="N21" s="1"/>
      <c r="O21" s="1"/>
      <c r="P21" s="1"/>
      <c r="Q21" s="1"/>
    </row>
    <row r="22" spans="1:17" s="3" customFormat="1" ht="17.25" customHeight="1">
      <c r="A22" s="1"/>
      <c r="B22" s="25"/>
      <c r="C22" s="25"/>
      <c r="D22" s="32"/>
      <c r="E22" s="32"/>
      <c r="F22" s="32"/>
      <c r="G22" s="32"/>
      <c r="H22" s="32"/>
      <c r="I22" s="32"/>
      <c r="J22" s="32"/>
      <c r="K22" s="25"/>
      <c r="L22" s="26"/>
      <c r="M22" s="1"/>
      <c r="N22" s="1"/>
      <c r="O22" s="1"/>
      <c r="P22" s="1"/>
      <c r="Q22" s="1"/>
    </row>
    <row r="23" spans="1:17" s="3" customFormat="1" ht="21.75" customHeight="1">
      <c r="A23" s="1"/>
      <c r="B23" s="23"/>
      <c r="C23" s="298" t="s">
        <v>10</v>
      </c>
      <c r="D23" s="299"/>
      <c r="E23" s="299"/>
      <c r="F23" s="300"/>
      <c r="G23" s="312" t="s">
        <v>87</v>
      </c>
      <c r="H23" s="312"/>
      <c r="I23" s="312"/>
      <c r="J23" s="110"/>
      <c r="K23" s="110"/>
      <c r="L23" s="110"/>
      <c r="M23" s="110"/>
      <c r="N23" s="88"/>
      <c r="O23" s="88"/>
      <c r="P23" s="88"/>
      <c r="Q23" s="88"/>
    </row>
    <row r="24" spans="1:18" ht="29.25" customHeight="1">
      <c r="A24" s="289" t="s">
        <v>11</v>
      </c>
      <c r="B24" s="289"/>
      <c r="C24" s="308" t="s">
        <v>190</v>
      </c>
      <c r="D24" s="241"/>
      <c r="E24" s="241"/>
      <c r="F24" s="242"/>
      <c r="G24" s="245" t="s">
        <v>214</v>
      </c>
      <c r="H24" s="245"/>
      <c r="I24" s="245"/>
      <c r="J24" s="111"/>
      <c r="K24" s="111"/>
      <c r="L24" s="111"/>
      <c r="M24" s="111"/>
      <c r="N24" s="33"/>
      <c r="O24" s="33"/>
      <c r="P24" s="33"/>
      <c r="Q24" s="33"/>
      <c r="R24" s="33"/>
    </row>
    <row r="25" spans="1:18" ht="29.25" customHeight="1">
      <c r="A25" s="289" t="s">
        <v>12</v>
      </c>
      <c r="B25" s="289"/>
      <c r="C25" s="308" t="s">
        <v>176</v>
      </c>
      <c r="D25" s="241"/>
      <c r="E25" s="241"/>
      <c r="F25" s="242"/>
      <c r="G25" s="245" t="s">
        <v>171</v>
      </c>
      <c r="H25" s="245"/>
      <c r="I25" s="245"/>
      <c r="J25" s="111"/>
      <c r="K25" s="111"/>
      <c r="L25" s="111"/>
      <c r="M25" s="111"/>
      <c r="N25" s="33"/>
      <c r="O25" s="33"/>
      <c r="P25" s="33"/>
      <c r="Q25" s="33"/>
      <c r="R25" s="33"/>
    </row>
    <row r="26" spans="1:18" ht="29.25" customHeight="1">
      <c r="A26" s="245" t="s">
        <v>73</v>
      </c>
      <c r="B26" s="245"/>
      <c r="C26" s="308" t="s">
        <v>173</v>
      </c>
      <c r="D26" s="241"/>
      <c r="E26" s="241"/>
      <c r="F26" s="242"/>
      <c r="G26" s="245"/>
      <c r="H26" s="245"/>
      <c r="I26" s="245"/>
      <c r="J26" s="111"/>
      <c r="K26" s="111"/>
      <c r="L26" s="111"/>
      <c r="M26" s="111"/>
      <c r="N26" s="33"/>
      <c r="O26" s="33"/>
      <c r="P26" s="33"/>
      <c r="Q26" s="33"/>
      <c r="R26" s="33"/>
    </row>
    <row r="27" spans="1:18" ht="29.25" customHeight="1">
      <c r="A27" s="289" t="s">
        <v>13</v>
      </c>
      <c r="B27" s="289"/>
      <c r="C27" s="240">
        <f>I21</f>
        <v>43802</v>
      </c>
      <c r="D27" s="241"/>
      <c r="E27" s="241"/>
      <c r="F27" s="242"/>
      <c r="G27" s="315">
        <f>C27</f>
        <v>43802</v>
      </c>
      <c r="H27" s="245"/>
      <c r="I27" s="245"/>
      <c r="J27" s="111"/>
      <c r="K27" s="111"/>
      <c r="L27" s="111"/>
      <c r="M27" s="111"/>
      <c r="N27" s="33"/>
      <c r="O27" s="33"/>
      <c r="P27" s="33"/>
      <c r="Q27" s="33"/>
      <c r="R27" s="33"/>
    </row>
  </sheetData>
  <sheetProtection/>
  <mergeCells count="59">
    <mergeCell ref="B17:D17"/>
    <mergeCell ref="A20:B20"/>
    <mergeCell ref="C20:H20"/>
    <mergeCell ref="A24:B24"/>
    <mergeCell ref="A18:K18"/>
    <mergeCell ref="G27:I27"/>
    <mergeCell ref="C24:F24"/>
    <mergeCell ref="C25:F25"/>
    <mergeCell ref="A27:B27"/>
    <mergeCell ref="G25:I25"/>
    <mergeCell ref="A19:K19"/>
    <mergeCell ref="C23:F23"/>
    <mergeCell ref="A26:B26"/>
    <mergeCell ref="C3:J4"/>
    <mergeCell ref="A5:O5"/>
    <mergeCell ref="C1:J2"/>
    <mergeCell ref="K4:M4"/>
    <mergeCell ref="C26:F26"/>
    <mergeCell ref="C21:H21"/>
    <mergeCell ref="G23:I23"/>
    <mergeCell ref="G24:I24"/>
    <mergeCell ref="A25:B25"/>
    <mergeCell ref="J12:K12"/>
    <mergeCell ref="A9:C9"/>
    <mergeCell ref="A1:B4"/>
    <mergeCell ref="G12:G13"/>
    <mergeCell ref="F12:F13"/>
    <mergeCell ref="E12:E13"/>
    <mergeCell ref="A12:A13"/>
    <mergeCell ref="K1:O1"/>
    <mergeCell ref="K2:O2"/>
    <mergeCell ref="K3:M3"/>
    <mergeCell ref="L6:M6"/>
    <mergeCell ref="N4:O4"/>
    <mergeCell ref="B12:D13"/>
    <mergeCell ref="L12:O12"/>
    <mergeCell ref="L9:M9"/>
    <mergeCell ref="D9:G9"/>
    <mergeCell ref="D6:G6"/>
    <mergeCell ref="K14:K16"/>
    <mergeCell ref="I14:I16"/>
    <mergeCell ref="N3:O3"/>
    <mergeCell ref="L7:M7"/>
    <mergeCell ref="A10:C10"/>
    <mergeCell ref="L19:O19"/>
    <mergeCell ref="A8:C8"/>
    <mergeCell ref="H12:I12"/>
    <mergeCell ref="A6:C6"/>
    <mergeCell ref="D10:G10"/>
    <mergeCell ref="C27:F27"/>
    <mergeCell ref="A21:B21"/>
    <mergeCell ref="G26:I26"/>
    <mergeCell ref="D8:G8"/>
    <mergeCell ref="L11:M11"/>
    <mergeCell ref="D7:G7"/>
    <mergeCell ref="A7:C7"/>
    <mergeCell ref="A14:A16"/>
    <mergeCell ref="B14:D16"/>
    <mergeCell ref="G14:G16"/>
  </mergeCells>
  <dataValidations count="1">
    <dataValidation type="list" allowBlank="1" showInputMessage="1" showErrorMessage="1" sqref="L13:O13">
      <formula1>$S$5:$S$14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0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SheetLayoutView="100" zoomScalePageLayoutView="0" workbookViewId="0" topLeftCell="B19">
      <selection activeCell="D26" sqref="D26"/>
    </sheetView>
  </sheetViews>
  <sheetFormatPr defaultColWidth="11.421875" defaultRowHeight="12.75"/>
  <cols>
    <col min="1" max="1" width="34.28125" style="1" customWidth="1"/>
    <col min="2" max="2" width="24.28125" style="1" customWidth="1"/>
    <col min="3" max="3" width="13.7109375" style="9" customWidth="1"/>
    <col min="4" max="4" width="14.421875" style="10" customWidth="1"/>
    <col min="5" max="5" width="15.28125" style="11" customWidth="1"/>
    <col min="6" max="6" width="17.7109375" style="10" customWidth="1"/>
    <col min="7" max="7" width="5.7109375" style="4" customWidth="1"/>
    <col min="8" max="8" width="15.7109375" style="4" customWidth="1"/>
    <col min="9" max="9" width="14.851562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29" width="13.8515625" style="1" customWidth="1"/>
    <col min="30" max="16384" width="11.421875" style="1" customWidth="1"/>
  </cols>
  <sheetData>
    <row r="1" spans="1:18" ht="34.5" customHeight="1">
      <c r="A1" s="361"/>
      <c r="B1" s="375" t="s">
        <v>14</v>
      </c>
      <c r="C1" s="376"/>
      <c r="D1" s="376"/>
      <c r="E1" s="376"/>
      <c r="F1" s="376"/>
      <c r="G1" s="376"/>
      <c r="H1" s="376"/>
      <c r="I1" s="376"/>
      <c r="J1" s="376"/>
      <c r="K1" s="506" t="s">
        <v>65</v>
      </c>
      <c r="L1" s="507"/>
      <c r="M1" s="507"/>
      <c r="N1" s="507"/>
      <c r="O1" s="507"/>
      <c r="P1" s="507"/>
      <c r="Q1" s="507"/>
      <c r="R1" s="508"/>
    </row>
    <row r="2" spans="1:18" ht="25.5" customHeight="1">
      <c r="A2" s="362"/>
      <c r="B2" s="377"/>
      <c r="C2" s="378"/>
      <c r="D2" s="378"/>
      <c r="E2" s="378"/>
      <c r="F2" s="378"/>
      <c r="G2" s="378"/>
      <c r="H2" s="378"/>
      <c r="I2" s="378"/>
      <c r="J2" s="378"/>
      <c r="K2" s="509" t="s">
        <v>52</v>
      </c>
      <c r="L2" s="510"/>
      <c r="M2" s="510"/>
      <c r="N2" s="510"/>
      <c r="O2" s="510"/>
      <c r="P2" s="510"/>
      <c r="Q2" s="510"/>
      <c r="R2" s="511"/>
    </row>
    <row r="3" spans="1:18" ht="33" customHeight="1">
      <c r="A3" s="362"/>
      <c r="B3" s="379" t="s">
        <v>50</v>
      </c>
      <c r="C3" s="380"/>
      <c r="D3" s="380"/>
      <c r="E3" s="380"/>
      <c r="F3" s="380"/>
      <c r="G3" s="380"/>
      <c r="H3" s="380"/>
      <c r="I3" s="380"/>
      <c r="J3" s="381"/>
      <c r="K3" s="366" t="s">
        <v>53</v>
      </c>
      <c r="L3" s="366"/>
      <c r="M3" s="366"/>
      <c r="N3" s="366"/>
      <c r="O3" s="367" t="s">
        <v>67</v>
      </c>
      <c r="P3" s="367"/>
      <c r="Q3" s="367"/>
      <c r="R3" s="368"/>
    </row>
    <row r="4" spans="1:18" ht="21.75" customHeight="1" thickBot="1">
      <c r="A4" s="362"/>
      <c r="B4" s="382"/>
      <c r="C4" s="383"/>
      <c r="D4" s="383"/>
      <c r="E4" s="383"/>
      <c r="F4" s="383"/>
      <c r="G4" s="383"/>
      <c r="H4" s="383"/>
      <c r="I4" s="383"/>
      <c r="J4" s="384"/>
      <c r="K4" s="385" t="str">
        <f>+'[3]POA H.A.'!K4</f>
        <v>Versión 0</v>
      </c>
      <c r="L4" s="386"/>
      <c r="M4" s="386"/>
      <c r="N4" s="387"/>
      <c r="O4" s="388">
        <f>+'[3]POA H.A.'!N4</f>
        <v>42999</v>
      </c>
      <c r="P4" s="389"/>
      <c r="Q4" s="389"/>
      <c r="R4" s="390"/>
    </row>
    <row r="5" spans="1:18" ht="12.75" customHeight="1">
      <c r="A5" s="369" t="s">
        <v>54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1"/>
    </row>
    <row r="6" spans="1:18" ht="12.75" customHeight="1" thickBot="1">
      <c r="A6" s="372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4"/>
    </row>
    <row r="7" spans="1:18" ht="18" customHeight="1">
      <c r="A7" s="363" t="s">
        <v>195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</row>
    <row r="8" spans="1:18" ht="13.5" thickBot="1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18" s="34" customFormat="1" ht="18" customHeight="1">
      <c r="A9" s="364" t="s">
        <v>88</v>
      </c>
      <c r="B9" s="365"/>
      <c r="C9" s="365"/>
      <c r="D9" s="365"/>
      <c r="E9" s="365"/>
      <c r="F9" s="36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2.75" customHeight="1">
      <c r="A10" s="359" t="s">
        <v>85</v>
      </c>
      <c r="B10" s="360"/>
      <c r="C10" s="318" t="s">
        <v>84</v>
      </c>
      <c r="D10" s="318" t="s">
        <v>81</v>
      </c>
      <c r="E10" s="328" t="s">
        <v>17</v>
      </c>
      <c r="F10" s="328" t="s">
        <v>82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75"/>
    </row>
    <row r="11" spans="1:18" ht="12.75">
      <c r="A11" s="332"/>
      <c r="B11" s="333"/>
      <c r="C11" s="318"/>
      <c r="D11" s="318"/>
      <c r="E11" s="328"/>
      <c r="F11" s="32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76"/>
    </row>
    <row r="12" spans="1:18" ht="12.75">
      <c r="A12" s="356" t="s">
        <v>83</v>
      </c>
      <c r="B12" s="336"/>
      <c r="C12" s="39"/>
      <c r="D12" s="236"/>
      <c r="E12" s="237"/>
      <c r="F12" s="2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76"/>
    </row>
    <row r="13" spans="1:18" ht="12.75">
      <c r="A13" s="356" t="s">
        <v>77</v>
      </c>
      <c r="B13" s="335"/>
      <c r="C13" s="40"/>
      <c r="D13" s="174"/>
      <c r="E13" s="40"/>
      <c r="F13" s="17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77"/>
    </row>
    <row r="14" spans="1:18" ht="12.75">
      <c r="A14" s="356" t="s">
        <v>78</v>
      </c>
      <c r="B14" s="335"/>
      <c r="C14" s="40"/>
      <c r="D14" s="174"/>
      <c r="E14" s="40"/>
      <c r="F14" s="174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77"/>
    </row>
    <row r="15" spans="1:18" ht="12.75">
      <c r="A15" s="356" t="s">
        <v>79</v>
      </c>
      <c r="B15" s="335"/>
      <c r="C15" s="40"/>
      <c r="D15" s="174"/>
      <c r="E15" s="40"/>
      <c r="F15" s="174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77"/>
    </row>
    <row r="16" spans="1:18" ht="12.75">
      <c r="A16" s="356" t="s">
        <v>80</v>
      </c>
      <c r="B16" s="335"/>
      <c r="C16" s="40"/>
      <c r="D16" s="174"/>
      <c r="E16" s="40"/>
      <c r="F16" s="174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77"/>
    </row>
    <row r="17" spans="1:18" ht="13.5" thickBot="1">
      <c r="A17" s="322" t="s">
        <v>29</v>
      </c>
      <c r="B17" s="323"/>
      <c r="C17" s="323"/>
      <c r="D17" s="323"/>
      <c r="E17" s="324"/>
      <c r="F17" s="48">
        <f>SUM(F12:F16)</f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8.75" customHeight="1">
      <c r="A18" s="357" t="s">
        <v>98</v>
      </c>
      <c r="B18" s="358"/>
      <c r="C18" s="358"/>
      <c r="D18" s="358"/>
      <c r="E18" s="358"/>
      <c r="F18" s="35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8" s="6" customFormat="1" ht="11.25" customHeight="1">
      <c r="A19" s="342" t="s">
        <v>15</v>
      </c>
      <c r="B19" s="318" t="s">
        <v>16</v>
      </c>
      <c r="C19" s="328" t="s">
        <v>17</v>
      </c>
      <c r="D19" s="328" t="s">
        <v>18</v>
      </c>
      <c r="E19" s="318" t="s">
        <v>19</v>
      </c>
      <c r="F19" s="328" t="s">
        <v>20</v>
      </c>
      <c r="G19" s="344" t="s">
        <v>21</v>
      </c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6"/>
    </row>
    <row r="20" spans="1:18" s="7" customFormat="1" ht="16.5">
      <c r="A20" s="342"/>
      <c r="B20" s="318"/>
      <c r="C20" s="328"/>
      <c r="D20" s="328"/>
      <c r="E20" s="318"/>
      <c r="F20" s="328"/>
      <c r="G20" s="44" t="s">
        <v>22</v>
      </c>
      <c r="H20" s="44" t="s">
        <v>59</v>
      </c>
      <c r="I20" s="44" t="s">
        <v>23</v>
      </c>
      <c r="J20" s="44" t="s">
        <v>24</v>
      </c>
      <c r="K20" s="44" t="s">
        <v>25</v>
      </c>
      <c r="L20" s="44" t="s">
        <v>26</v>
      </c>
      <c r="M20" s="44" t="s">
        <v>27</v>
      </c>
      <c r="N20" s="44" t="s">
        <v>28</v>
      </c>
      <c r="O20" s="44" t="s">
        <v>55</v>
      </c>
      <c r="P20" s="44" t="s">
        <v>56</v>
      </c>
      <c r="Q20" s="44" t="s">
        <v>57</v>
      </c>
      <c r="R20" s="45" t="s">
        <v>58</v>
      </c>
    </row>
    <row r="21" spans="1:18" s="7" customFormat="1" ht="72" customHeight="1">
      <c r="A21" s="200" t="s">
        <v>202</v>
      </c>
      <c r="B21" s="179" t="s">
        <v>338</v>
      </c>
      <c r="C21" s="180">
        <v>1</v>
      </c>
      <c r="D21" s="181">
        <v>4317600</v>
      </c>
      <c r="E21" s="182">
        <v>11</v>
      </c>
      <c r="F21" s="174">
        <f aca="true" t="shared" si="0" ref="F21:F26">(C21*D21*E21)+((C21*E21*D21)*0.004)</f>
        <v>47683574.4</v>
      </c>
      <c r="G21" s="191"/>
      <c r="H21" s="191"/>
      <c r="I21" s="191"/>
      <c r="J21" s="191"/>
      <c r="K21" s="191"/>
      <c r="L21" s="191"/>
      <c r="M21" s="191"/>
      <c r="N21" s="191"/>
      <c r="O21" s="191"/>
      <c r="P21" s="44"/>
      <c r="Q21" s="44"/>
      <c r="R21" s="45"/>
    </row>
    <row r="22" spans="1:18" s="7" customFormat="1" ht="76.5">
      <c r="A22" s="200" t="s">
        <v>202</v>
      </c>
      <c r="B22" s="179" t="s">
        <v>203</v>
      </c>
      <c r="C22" s="180">
        <v>1</v>
      </c>
      <c r="D22" s="181">
        <v>3342150</v>
      </c>
      <c r="E22" s="182">
        <v>11</v>
      </c>
      <c r="F22" s="174">
        <f t="shared" si="0"/>
        <v>36910704.6</v>
      </c>
      <c r="G22" s="191"/>
      <c r="H22" s="191"/>
      <c r="I22" s="191"/>
      <c r="J22" s="191"/>
      <c r="K22" s="191"/>
      <c r="L22" s="191"/>
      <c r="M22" s="191"/>
      <c r="N22" s="191"/>
      <c r="O22" s="191"/>
      <c r="P22" s="44"/>
      <c r="Q22" s="44"/>
      <c r="R22" s="45"/>
    </row>
    <row r="23" spans="1:18" s="7" customFormat="1" ht="76.5">
      <c r="A23" s="200" t="s">
        <v>204</v>
      </c>
      <c r="B23" s="179" t="s">
        <v>337</v>
      </c>
      <c r="C23" s="180">
        <v>1</v>
      </c>
      <c r="D23" s="181">
        <v>4038300</v>
      </c>
      <c r="E23" s="182">
        <v>11</v>
      </c>
      <c r="F23" s="174">
        <f t="shared" si="0"/>
        <v>44598985.2</v>
      </c>
      <c r="G23" s="191"/>
      <c r="H23" s="191"/>
      <c r="I23" s="191"/>
      <c r="J23" s="191"/>
      <c r="K23" s="191"/>
      <c r="L23" s="191"/>
      <c r="M23" s="191"/>
      <c r="N23" s="191"/>
      <c r="O23" s="191"/>
      <c r="P23" s="44"/>
      <c r="Q23" s="44"/>
      <c r="R23" s="45"/>
    </row>
    <row r="24" spans="1:18" s="7" customFormat="1" ht="16.5">
      <c r="A24" s="200" t="s">
        <v>201</v>
      </c>
      <c r="B24" s="183" t="s">
        <v>205</v>
      </c>
      <c r="C24" s="180">
        <v>1</v>
      </c>
      <c r="D24" s="181">
        <v>2178750</v>
      </c>
      <c r="E24" s="182">
        <v>11</v>
      </c>
      <c r="F24" s="174">
        <f t="shared" si="0"/>
        <v>24062115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44"/>
      <c r="Q24" s="44"/>
      <c r="R24" s="45"/>
    </row>
    <row r="25" spans="1:18" s="172" customFormat="1" ht="38.25">
      <c r="A25" s="199" t="s">
        <v>339</v>
      </c>
      <c r="B25" s="184" t="s">
        <v>342</v>
      </c>
      <c r="C25" s="180">
        <v>1</v>
      </c>
      <c r="D25" s="181">
        <v>2646000</v>
      </c>
      <c r="E25" s="182">
        <v>11</v>
      </c>
      <c r="F25" s="174">
        <f t="shared" si="0"/>
        <v>29222424</v>
      </c>
      <c r="G25" s="191"/>
      <c r="H25" s="191"/>
      <c r="I25" s="191"/>
      <c r="J25" s="191"/>
      <c r="K25" s="191"/>
      <c r="L25" s="191"/>
      <c r="M25" s="191"/>
      <c r="N25" s="191"/>
      <c r="O25" s="191"/>
      <c r="P25" s="44"/>
      <c r="Q25" s="44"/>
      <c r="R25" s="45"/>
    </row>
    <row r="26" spans="1:18" s="172" customFormat="1" ht="38.25">
      <c r="A26" s="199" t="s">
        <v>339</v>
      </c>
      <c r="B26" s="184" t="s">
        <v>340</v>
      </c>
      <c r="C26" s="185" t="s">
        <v>178</v>
      </c>
      <c r="D26" s="181">
        <v>2646000</v>
      </c>
      <c r="E26" s="234">
        <v>11</v>
      </c>
      <c r="F26" s="174">
        <f t="shared" si="0"/>
        <v>29222424</v>
      </c>
      <c r="G26" s="191"/>
      <c r="H26" s="191"/>
      <c r="I26" s="191"/>
      <c r="J26" s="191"/>
      <c r="K26" s="191"/>
      <c r="L26" s="191"/>
      <c r="M26" s="191"/>
      <c r="N26" s="191"/>
      <c r="O26" s="191"/>
      <c r="P26" s="44"/>
      <c r="Q26" s="44"/>
      <c r="R26" s="45"/>
    </row>
    <row r="27" spans="1:18" ht="13.5" thickBot="1">
      <c r="A27" s="322">
        <v>1</v>
      </c>
      <c r="B27" s="323"/>
      <c r="C27" s="323"/>
      <c r="D27" s="323"/>
      <c r="E27" s="324"/>
      <c r="F27" s="48">
        <f>SUM(F21:F26)</f>
        <v>211700227.2</v>
      </c>
      <c r="G27" s="325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</row>
    <row r="28" spans="1:18" s="3" customFormat="1" ht="18" customHeight="1" thickBot="1">
      <c r="A28" s="357" t="s">
        <v>30</v>
      </c>
      <c r="B28" s="358"/>
      <c r="C28" s="358"/>
      <c r="D28" s="358"/>
      <c r="E28" s="358"/>
      <c r="F28" s="35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s="8" customFormat="1" ht="16.5" customHeight="1">
      <c r="A29" s="349" t="s">
        <v>31</v>
      </c>
      <c r="B29" s="350"/>
      <c r="C29" s="391" t="s">
        <v>32</v>
      </c>
      <c r="D29" s="353" t="s">
        <v>17</v>
      </c>
      <c r="E29" s="355" t="s">
        <v>33</v>
      </c>
      <c r="F29" s="391" t="s">
        <v>20</v>
      </c>
      <c r="G29" s="344" t="s">
        <v>21</v>
      </c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6"/>
    </row>
    <row r="30" spans="1:18" s="6" customFormat="1" ht="14.25" customHeight="1">
      <c r="A30" s="351"/>
      <c r="B30" s="352"/>
      <c r="C30" s="244"/>
      <c r="D30" s="354"/>
      <c r="E30" s="341"/>
      <c r="F30" s="244"/>
      <c r="G30" s="44" t="s">
        <v>22</v>
      </c>
      <c r="H30" s="44" t="s">
        <v>59</v>
      </c>
      <c r="I30" s="44" t="s">
        <v>23</v>
      </c>
      <c r="J30" s="44" t="s">
        <v>24</v>
      </c>
      <c r="K30" s="44" t="s">
        <v>25</v>
      </c>
      <c r="L30" s="44" t="s">
        <v>26</v>
      </c>
      <c r="M30" s="44" t="s">
        <v>27</v>
      </c>
      <c r="N30" s="44" t="s">
        <v>28</v>
      </c>
      <c r="O30" s="44" t="s">
        <v>55</v>
      </c>
      <c r="P30" s="44" t="s">
        <v>56</v>
      </c>
      <c r="Q30" s="44" t="s">
        <v>57</v>
      </c>
      <c r="R30" s="45" t="s">
        <v>58</v>
      </c>
    </row>
    <row r="31" spans="1:29" s="6" customFormat="1" ht="47.25" customHeight="1">
      <c r="A31" s="347"/>
      <c r="B31" s="348"/>
      <c r="C31" s="141"/>
      <c r="D31" s="178"/>
      <c r="E31" s="186"/>
      <c r="F31" s="17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AC31" s="177"/>
    </row>
    <row r="32" spans="1:18" ht="12.75" customHeight="1" thickBot="1">
      <c r="A32" s="322" t="s">
        <v>29</v>
      </c>
      <c r="B32" s="323"/>
      <c r="C32" s="323"/>
      <c r="D32" s="323"/>
      <c r="E32" s="324"/>
      <c r="F32" s="48">
        <f>SUM(F31:F31)</f>
        <v>0</v>
      </c>
      <c r="G32" s="51"/>
      <c r="H32" s="52"/>
      <c r="I32" s="52"/>
      <c r="J32" s="52"/>
      <c r="K32" s="52"/>
      <c r="L32" s="52"/>
      <c r="M32" s="53"/>
      <c r="N32" s="54"/>
      <c r="O32" s="54"/>
      <c r="P32" s="54"/>
      <c r="Q32" s="54"/>
      <c r="R32" s="55"/>
    </row>
    <row r="33" spans="1:18" s="3" customFormat="1" ht="18.75" customHeight="1" thickBot="1">
      <c r="A33" s="398" t="s">
        <v>34</v>
      </c>
      <c r="B33" s="399"/>
      <c r="C33" s="399"/>
      <c r="D33" s="399"/>
      <c r="E33" s="399"/>
      <c r="F33" s="400"/>
      <c r="G33" s="325"/>
      <c r="H33" s="326"/>
      <c r="I33" s="326"/>
      <c r="J33" s="326"/>
      <c r="K33" s="326"/>
      <c r="L33" s="326"/>
      <c r="M33" s="326"/>
      <c r="N33" s="49"/>
      <c r="O33" s="49"/>
      <c r="P33" s="49"/>
      <c r="Q33" s="49"/>
      <c r="R33" s="50"/>
    </row>
    <row r="34" spans="1:18" s="3" customFormat="1" ht="13.5" customHeight="1" thickBot="1">
      <c r="A34" s="56"/>
      <c r="B34" s="57"/>
      <c r="C34" s="58"/>
      <c r="D34" s="59"/>
      <c r="E34" s="60"/>
      <c r="F34" s="59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</row>
    <row r="35" spans="1:18" s="6" customFormat="1" ht="15.75" customHeight="1" hidden="1">
      <c r="A35" s="349" t="s">
        <v>31</v>
      </c>
      <c r="B35" s="350"/>
      <c r="C35" s="391" t="s">
        <v>32</v>
      </c>
      <c r="D35" s="353" t="s">
        <v>17</v>
      </c>
      <c r="E35" s="355" t="s">
        <v>33</v>
      </c>
      <c r="F35" s="391" t="s">
        <v>20</v>
      </c>
      <c r="G35" s="344" t="s">
        <v>21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6"/>
    </row>
    <row r="36" spans="1:18" s="7" customFormat="1" ht="13.5" customHeight="1" hidden="1">
      <c r="A36" s="351"/>
      <c r="B36" s="352"/>
      <c r="C36" s="244"/>
      <c r="D36" s="354"/>
      <c r="E36" s="341"/>
      <c r="F36" s="244"/>
      <c r="G36" s="44" t="s">
        <v>22</v>
      </c>
      <c r="H36" s="44" t="s">
        <v>59</v>
      </c>
      <c r="I36" s="44" t="s">
        <v>23</v>
      </c>
      <c r="J36" s="44" t="s">
        <v>24</v>
      </c>
      <c r="K36" s="44" t="s">
        <v>25</v>
      </c>
      <c r="L36" s="44" t="s">
        <v>26</v>
      </c>
      <c r="M36" s="44" t="s">
        <v>27</v>
      </c>
      <c r="N36" s="44" t="s">
        <v>28</v>
      </c>
      <c r="O36" s="44" t="s">
        <v>55</v>
      </c>
      <c r="P36" s="44" t="s">
        <v>56</v>
      </c>
      <c r="Q36" s="44" t="s">
        <v>57</v>
      </c>
      <c r="R36" s="45" t="s">
        <v>58</v>
      </c>
    </row>
    <row r="37" spans="1:18" ht="13.5" customHeight="1" hidden="1" thickBot="1">
      <c r="A37" s="335"/>
      <c r="B37" s="336"/>
      <c r="C37" s="141"/>
      <c r="D37" s="174"/>
      <c r="E37" s="40"/>
      <c r="F37" s="174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pans="1:18" ht="13.5" customHeight="1" hidden="1" thickBot="1">
      <c r="A38" s="322" t="s">
        <v>29</v>
      </c>
      <c r="B38" s="323"/>
      <c r="C38" s="323"/>
      <c r="D38" s="323"/>
      <c r="E38" s="324"/>
      <c r="F38" s="63">
        <f>SUM(F37:F37)</f>
        <v>0</v>
      </c>
      <c r="G38" s="395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7"/>
    </row>
    <row r="39" spans="1:18" ht="21" customHeight="1" hidden="1" thickBot="1">
      <c r="A39" s="64" t="s">
        <v>37</v>
      </c>
      <c r="B39" s="65"/>
      <c r="C39" s="66"/>
      <c r="D39" s="67"/>
      <c r="E39" s="68"/>
      <c r="F39" s="67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1:18" s="6" customFormat="1" ht="16.5" customHeight="1" hidden="1">
      <c r="A40" s="329" t="s">
        <v>15</v>
      </c>
      <c r="B40" s="331"/>
      <c r="C40" s="318" t="s">
        <v>35</v>
      </c>
      <c r="D40" s="340" t="s">
        <v>17</v>
      </c>
      <c r="E40" s="355" t="s">
        <v>33</v>
      </c>
      <c r="F40" s="391" t="s">
        <v>20</v>
      </c>
      <c r="G40" s="319" t="s">
        <v>21</v>
      </c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1"/>
    </row>
    <row r="41" spans="1:18" s="7" customFormat="1" ht="13.5" customHeight="1" hidden="1">
      <c r="A41" s="332"/>
      <c r="B41" s="334"/>
      <c r="C41" s="318"/>
      <c r="D41" s="341"/>
      <c r="E41" s="341"/>
      <c r="F41" s="244"/>
      <c r="G41" s="44" t="s">
        <v>22</v>
      </c>
      <c r="H41" s="44" t="s">
        <v>59</v>
      </c>
      <c r="I41" s="44" t="s">
        <v>23</v>
      </c>
      <c r="J41" s="44" t="s">
        <v>24</v>
      </c>
      <c r="K41" s="44" t="s">
        <v>25</v>
      </c>
      <c r="L41" s="44" t="s">
        <v>26</v>
      </c>
      <c r="M41" s="44" t="s">
        <v>27</v>
      </c>
      <c r="N41" s="44" t="s">
        <v>28</v>
      </c>
      <c r="O41" s="44" t="s">
        <v>55</v>
      </c>
      <c r="P41" s="44" t="s">
        <v>56</v>
      </c>
      <c r="Q41" s="44" t="s">
        <v>57</v>
      </c>
      <c r="R41" s="45" t="s">
        <v>58</v>
      </c>
    </row>
    <row r="42" spans="1:18" ht="13.5" hidden="1" thickBot="1">
      <c r="A42" s="332"/>
      <c r="B42" s="334"/>
      <c r="C42" s="141"/>
      <c r="D42" s="174"/>
      <c r="E42" s="40"/>
      <c r="F42" s="174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1:18" ht="13.5" customHeight="1" hidden="1" thickBot="1">
      <c r="A43" s="322" t="s">
        <v>29</v>
      </c>
      <c r="B43" s="323"/>
      <c r="C43" s="323"/>
      <c r="D43" s="323"/>
      <c r="E43" s="324"/>
      <c r="F43" s="63">
        <f>SUM(F42:F42)</f>
        <v>0</v>
      </c>
      <c r="G43" s="325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7"/>
    </row>
    <row r="44" spans="1:18" ht="21.75" customHeight="1" hidden="1" thickBot="1">
      <c r="A44" s="64" t="s">
        <v>38</v>
      </c>
      <c r="B44" s="65"/>
      <c r="C44" s="66"/>
      <c r="D44" s="67"/>
      <c r="E44" s="68"/>
      <c r="F44" s="67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</row>
    <row r="45" spans="1:18" s="6" customFormat="1" ht="12.75" customHeight="1" hidden="1">
      <c r="A45" s="342" t="s">
        <v>15</v>
      </c>
      <c r="B45" s="318" t="s">
        <v>39</v>
      </c>
      <c r="C45" s="392" t="s">
        <v>40</v>
      </c>
      <c r="D45" s="394" t="s">
        <v>41</v>
      </c>
      <c r="E45" s="318" t="s">
        <v>42</v>
      </c>
      <c r="F45" s="391" t="s">
        <v>20</v>
      </c>
      <c r="G45" s="319" t="s">
        <v>21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1"/>
    </row>
    <row r="46" spans="1:18" s="7" customFormat="1" ht="13.5" customHeight="1" hidden="1">
      <c r="A46" s="342"/>
      <c r="B46" s="318"/>
      <c r="C46" s="393"/>
      <c r="D46" s="394"/>
      <c r="E46" s="318"/>
      <c r="F46" s="244"/>
      <c r="G46" s="44" t="s">
        <v>22</v>
      </c>
      <c r="H46" s="44" t="s">
        <v>59</v>
      </c>
      <c r="I46" s="44" t="s">
        <v>23</v>
      </c>
      <c r="J46" s="44" t="s">
        <v>24</v>
      </c>
      <c r="K46" s="44" t="s">
        <v>25</v>
      </c>
      <c r="L46" s="44" t="s">
        <v>26</v>
      </c>
      <c r="M46" s="44" t="s">
        <v>27</v>
      </c>
      <c r="N46" s="44" t="s">
        <v>28</v>
      </c>
      <c r="O46" s="44" t="s">
        <v>55</v>
      </c>
      <c r="P46" s="44" t="s">
        <v>56</v>
      </c>
      <c r="Q46" s="44" t="s">
        <v>57</v>
      </c>
      <c r="R46" s="45" t="s">
        <v>58</v>
      </c>
    </row>
    <row r="47" spans="1:18" s="7" customFormat="1" ht="13.5" customHeight="1" hidden="1">
      <c r="A47" s="238"/>
      <c r="B47" s="239"/>
      <c r="C47" s="132"/>
      <c r="D47" s="133"/>
      <c r="E47" s="134"/>
      <c r="F47" s="135"/>
      <c r="G47" s="136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</row>
    <row r="48" spans="1:18" ht="13.5" customHeight="1" hidden="1" thickBot="1">
      <c r="A48" s="322" t="s">
        <v>29</v>
      </c>
      <c r="B48" s="323"/>
      <c r="C48" s="323"/>
      <c r="D48" s="323"/>
      <c r="E48" s="324"/>
      <c r="F48" s="69">
        <f>SUM(F47)</f>
        <v>0</v>
      </c>
      <c r="G48" s="325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7"/>
    </row>
    <row r="49" spans="1:18" ht="22.5" customHeight="1" hidden="1" thickBot="1">
      <c r="A49" s="64" t="s">
        <v>43</v>
      </c>
      <c r="B49" s="65"/>
      <c r="C49" s="66"/>
      <c r="D49" s="67"/>
      <c r="E49" s="68"/>
      <c r="F49" s="67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50"/>
    </row>
    <row r="50" spans="1:18" s="6" customFormat="1" ht="12.75" customHeight="1" hidden="1">
      <c r="A50" s="329" t="s">
        <v>15</v>
      </c>
      <c r="B50" s="330"/>
      <c r="C50" s="330"/>
      <c r="D50" s="331"/>
      <c r="E50" s="318" t="s">
        <v>39</v>
      </c>
      <c r="F50" s="328" t="s">
        <v>36</v>
      </c>
      <c r="G50" s="319" t="s">
        <v>21</v>
      </c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1"/>
    </row>
    <row r="51" spans="1:18" s="7" customFormat="1" ht="13.5" customHeight="1" hidden="1">
      <c r="A51" s="332"/>
      <c r="B51" s="333"/>
      <c r="C51" s="333"/>
      <c r="D51" s="334"/>
      <c r="E51" s="318"/>
      <c r="F51" s="328"/>
      <c r="G51" s="44" t="s">
        <v>22</v>
      </c>
      <c r="H51" s="44" t="s">
        <v>59</v>
      </c>
      <c r="I51" s="44" t="s">
        <v>23</v>
      </c>
      <c r="J51" s="44" t="s">
        <v>24</v>
      </c>
      <c r="K51" s="44" t="s">
        <v>25</v>
      </c>
      <c r="L51" s="44" t="s">
        <v>26</v>
      </c>
      <c r="M51" s="44" t="s">
        <v>27</v>
      </c>
      <c r="N51" s="44" t="s">
        <v>28</v>
      </c>
      <c r="O51" s="44" t="s">
        <v>55</v>
      </c>
      <c r="P51" s="44" t="s">
        <v>56</v>
      </c>
      <c r="Q51" s="44" t="s">
        <v>57</v>
      </c>
      <c r="R51" s="45" t="s">
        <v>58</v>
      </c>
    </row>
    <row r="52" spans="1:18" ht="25.5" customHeight="1" hidden="1">
      <c r="A52" s="343"/>
      <c r="B52" s="310"/>
      <c r="C52" s="310"/>
      <c r="D52" s="311"/>
      <c r="E52" s="40"/>
      <c r="F52" s="17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spans="1:18" ht="9.75" customHeight="1" hidden="1" thickBot="1">
      <c r="A53" s="322" t="s">
        <v>29</v>
      </c>
      <c r="B53" s="323"/>
      <c r="C53" s="323"/>
      <c r="D53" s="323"/>
      <c r="E53" s="324"/>
      <c r="F53" s="69">
        <f>SUM(F52:F52)</f>
        <v>0</v>
      </c>
      <c r="G53" s="325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7"/>
    </row>
    <row r="54" spans="1:18" s="3" customFormat="1" ht="19.5" customHeight="1" thickBot="1">
      <c r="A54" s="64" t="s">
        <v>44</v>
      </c>
      <c r="B54" s="65"/>
      <c r="C54" s="66"/>
      <c r="D54" s="67"/>
      <c r="E54" s="68"/>
      <c r="F54" s="6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</row>
    <row r="55" spans="1:29" s="6" customFormat="1" ht="12.75" customHeight="1">
      <c r="A55" s="329" t="s">
        <v>15</v>
      </c>
      <c r="B55" s="331"/>
      <c r="C55" s="318" t="s">
        <v>35</v>
      </c>
      <c r="D55" s="340" t="s">
        <v>17</v>
      </c>
      <c r="E55" s="355" t="s">
        <v>33</v>
      </c>
      <c r="F55" s="391" t="s">
        <v>20</v>
      </c>
      <c r="G55" s="319" t="s">
        <v>21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1"/>
      <c r="AC55" s="1"/>
    </row>
    <row r="56" spans="1:29" s="7" customFormat="1" ht="13.5" customHeight="1">
      <c r="A56" s="332"/>
      <c r="B56" s="334"/>
      <c r="C56" s="318"/>
      <c r="D56" s="341"/>
      <c r="E56" s="341"/>
      <c r="F56" s="244"/>
      <c r="G56" s="44" t="s">
        <v>22</v>
      </c>
      <c r="H56" s="44" t="s">
        <v>59</v>
      </c>
      <c r="I56" s="44" t="s">
        <v>23</v>
      </c>
      <c r="J56" s="44" t="s">
        <v>24</v>
      </c>
      <c r="K56" s="44" t="s">
        <v>25</v>
      </c>
      <c r="L56" s="44" t="s">
        <v>26</v>
      </c>
      <c r="M56" s="44" t="s">
        <v>27</v>
      </c>
      <c r="N56" s="44" t="s">
        <v>28</v>
      </c>
      <c r="O56" s="44" t="s">
        <v>55</v>
      </c>
      <c r="P56" s="44" t="s">
        <v>56</v>
      </c>
      <c r="Q56" s="44" t="s">
        <v>57</v>
      </c>
      <c r="R56" s="45" t="s">
        <v>58</v>
      </c>
      <c r="AC56" s="1"/>
    </row>
    <row r="57" spans="1:28" ht="19.5" customHeight="1">
      <c r="A57" s="316" t="s">
        <v>206</v>
      </c>
      <c r="B57" s="316"/>
      <c r="C57" s="180" t="s">
        <v>188</v>
      </c>
      <c r="D57" s="178">
        <v>1</v>
      </c>
      <c r="E57" s="188">
        <f>85000000</f>
        <v>85000000</v>
      </c>
      <c r="F57" s="181">
        <f aca="true" t="shared" si="1" ref="F57:F65">D57*E57+(D57*E57*(4/1000))</f>
        <v>85340000</v>
      </c>
      <c r="G57" s="46"/>
      <c r="H57" s="46"/>
      <c r="I57" s="197"/>
      <c r="J57" s="197"/>
      <c r="K57" s="197"/>
      <c r="L57" s="197"/>
      <c r="M57" s="197"/>
      <c r="N57" s="197"/>
      <c r="O57" s="46"/>
      <c r="P57" s="46"/>
      <c r="Q57" s="46"/>
      <c r="R57" s="4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</row>
    <row r="58" spans="1:29" ht="24" customHeight="1">
      <c r="A58" s="316" t="s">
        <v>341</v>
      </c>
      <c r="B58" s="316"/>
      <c r="C58" s="180" t="s">
        <v>188</v>
      </c>
      <c r="D58" s="178" t="s">
        <v>178</v>
      </c>
      <c r="E58" s="188">
        <v>16292390</v>
      </c>
      <c r="F58" s="181">
        <f t="shared" si="1"/>
        <v>16357559.56</v>
      </c>
      <c r="G58" s="46"/>
      <c r="H58" s="46"/>
      <c r="I58" s="197"/>
      <c r="J58" s="197"/>
      <c r="K58" s="197"/>
      <c r="L58" s="197"/>
      <c r="M58" s="197"/>
      <c r="N58" s="197"/>
      <c r="O58" s="46"/>
      <c r="P58" s="46"/>
      <c r="Q58" s="46"/>
      <c r="R58" s="4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76"/>
    </row>
    <row r="59" spans="1:29" ht="34.5" customHeight="1">
      <c r="A59" s="316" t="s">
        <v>207</v>
      </c>
      <c r="B59" s="316"/>
      <c r="C59" s="180" t="s">
        <v>188</v>
      </c>
      <c r="D59" s="203" t="s">
        <v>178</v>
      </c>
      <c r="E59" s="188">
        <f>30000000-4596900</f>
        <v>25403100</v>
      </c>
      <c r="F59" s="181">
        <f t="shared" si="1"/>
        <v>25504712.4</v>
      </c>
      <c r="G59" s="46"/>
      <c r="H59" s="46"/>
      <c r="I59" s="197"/>
      <c r="J59" s="197"/>
      <c r="K59" s="197"/>
      <c r="L59" s="197"/>
      <c r="M59" s="197"/>
      <c r="N59" s="197"/>
      <c r="O59" s="46"/>
      <c r="P59" s="46"/>
      <c r="Q59" s="46"/>
      <c r="R59" s="4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76"/>
    </row>
    <row r="60" spans="1:29" ht="29.25" customHeight="1">
      <c r="A60" s="202" t="s">
        <v>208</v>
      </c>
      <c r="B60" s="202"/>
      <c r="C60" s="180" t="s">
        <v>188</v>
      </c>
      <c r="D60" s="235">
        <v>1</v>
      </c>
      <c r="E60" s="186">
        <f>35000000-1624086.65338645+850542-95483</f>
        <v>34130972.34661355</v>
      </c>
      <c r="F60" s="181">
        <f t="shared" si="1"/>
        <v>34267496.236</v>
      </c>
      <c r="G60" s="46"/>
      <c r="H60" s="46"/>
      <c r="I60" s="197"/>
      <c r="J60" s="197"/>
      <c r="K60" s="197"/>
      <c r="L60" s="197"/>
      <c r="M60" s="197"/>
      <c r="N60" s="197"/>
      <c r="O60" s="46"/>
      <c r="P60" s="46"/>
      <c r="Q60" s="46"/>
      <c r="R60" s="4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76"/>
    </row>
    <row r="61" spans="1:29" ht="36.75" customHeight="1">
      <c r="A61" s="317" t="s">
        <v>209</v>
      </c>
      <c r="B61" s="317"/>
      <c r="C61" s="180" t="s">
        <v>188</v>
      </c>
      <c r="D61" s="235">
        <v>1</v>
      </c>
      <c r="E61" s="186">
        <v>10000000</v>
      </c>
      <c r="F61" s="181">
        <f t="shared" si="1"/>
        <v>10040000</v>
      </c>
      <c r="G61" s="46"/>
      <c r="H61" s="46"/>
      <c r="I61" s="197"/>
      <c r="J61" s="197"/>
      <c r="K61" s="197"/>
      <c r="L61" s="197"/>
      <c r="M61" s="197"/>
      <c r="N61" s="197"/>
      <c r="O61" s="46"/>
      <c r="P61" s="46"/>
      <c r="Q61" s="46"/>
      <c r="R61" s="4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76"/>
    </row>
    <row r="62" spans="1:29" ht="36.75" customHeight="1">
      <c r="A62" s="317" t="s">
        <v>210</v>
      </c>
      <c r="B62" s="317"/>
      <c r="C62" s="141" t="s">
        <v>188</v>
      </c>
      <c r="D62" s="235">
        <v>1</v>
      </c>
      <c r="E62" s="187">
        <v>13707610</v>
      </c>
      <c r="F62" s="174">
        <f t="shared" si="1"/>
        <v>13762440.44</v>
      </c>
      <c r="G62" s="46"/>
      <c r="H62" s="46"/>
      <c r="I62" s="197"/>
      <c r="J62" s="197"/>
      <c r="K62" s="197"/>
      <c r="L62" s="197"/>
      <c r="M62" s="197"/>
      <c r="N62" s="197"/>
      <c r="O62" s="46"/>
      <c r="P62" s="46"/>
      <c r="Q62" s="46"/>
      <c r="R62" s="4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76"/>
    </row>
    <row r="63" spans="1:29" ht="36.75" customHeight="1">
      <c r="A63" s="202" t="s">
        <v>211</v>
      </c>
      <c r="B63" s="202"/>
      <c r="C63" s="180" t="s">
        <v>188</v>
      </c>
      <c r="D63" s="235">
        <v>1</v>
      </c>
      <c r="E63" s="186">
        <v>4863000</v>
      </c>
      <c r="F63" s="181">
        <f t="shared" si="1"/>
        <v>4882452</v>
      </c>
      <c r="G63" s="46"/>
      <c r="H63" s="46"/>
      <c r="I63" s="197"/>
      <c r="J63" s="197"/>
      <c r="K63" s="197"/>
      <c r="L63" s="197"/>
      <c r="M63" s="197"/>
      <c r="N63" s="197"/>
      <c r="O63" s="46"/>
      <c r="P63" s="46"/>
      <c r="Q63" s="46"/>
      <c r="R63" s="4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76"/>
    </row>
    <row r="64" spans="1:28" ht="30.75" customHeight="1">
      <c r="A64" s="202" t="s">
        <v>212</v>
      </c>
      <c r="B64" s="202"/>
      <c r="C64" s="180" t="s">
        <v>188</v>
      </c>
      <c r="D64" s="235">
        <v>1</v>
      </c>
      <c r="E64" s="188">
        <f>11193550+49105.57769</f>
        <v>11242655.57769</v>
      </c>
      <c r="F64" s="181">
        <f t="shared" si="1"/>
        <v>11287626.20000076</v>
      </c>
      <c r="G64" s="46"/>
      <c r="H64" s="46"/>
      <c r="I64" s="197"/>
      <c r="J64" s="197"/>
      <c r="K64" s="197"/>
      <c r="L64" s="197"/>
      <c r="M64" s="197"/>
      <c r="N64" s="197"/>
      <c r="O64" s="46"/>
      <c r="P64" s="46"/>
      <c r="Q64" s="46"/>
      <c r="R64" s="4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</row>
    <row r="65" spans="1:28" ht="42" customHeight="1">
      <c r="A65" s="317" t="s">
        <v>213</v>
      </c>
      <c r="B65" s="317"/>
      <c r="C65" s="180" t="s">
        <v>188</v>
      </c>
      <c r="D65" s="235">
        <v>1</v>
      </c>
      <c r="E65" s="187">
        <v>16790325</v>
      </c>
      <c r="F65" s="181">
        <f t="shared" si="1"/>
        <v>16857486.3</v>
      </c>
      <c r="G65" s="46"/>
      <c r="H65" s="46"/>
      <c r="I65" s="197"/>
      <c r="J65" s="197"/>
      <c r="K65" s="197"/>
      <c r="L65" s="197"/>
      <c r="M65" s="197"/>
      <c r="N65" s="197"/>
      <c r="O65" s="46"/>
      <c r="P65" s="46"/>
      <c r="Q65" s="46"/>
      <c r="R65" s="4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</row>
    <row r="66" spans="1:28" ht="34.5" customHeight="1">
      <c r="A66" s="408"/>
      <c r="B66" s="409"/>
      <c r="C66" s="201"/>
      <c r="D66" s="204"/>
      <c r="E66" s="187"/>
      <c r="F66" s="181"/>
      <c r="G66" s="46"/>
      <c r="H66" s="46"/>
      <c r="I66" s="197"/>
      <c r="J66" s="197"/>
      <c r="K66" s="197"/>
      <c r="L66" s="197"/>
      <c r="M66" s="197"/>
      <c r="N66" s="197"/>
      <c r="O66" s="46"/>
      <c r="P66" s="46"/>
      <c r="Q66" s="46"/>
      <c r="R66" s="4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</row>
    <row r="67" spans="1:28" ht="28.5" customHeight="1" thickBot="1">
      <c r="A67" s="322" t="s">
        <v>29</v>
      </c>
      <c r="B67" s="323"/>
      <c r="C67" s="323"/>
      <c r="D67" s="323"/>
      <c r="E67" s="324"/>
      <c r="F67" s="69">
        <f>SUM(F57:F66)</f>
        <v>218299773.13600078</v>
      </c>
      <c r="G67" s="139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</row>
    <row r="68" spans="1:18" ht="13.5" thickBot="1">
      <c r="A68" s="64" t="s">
        <v>89</v>
      </c>
      <c r="B68" s="65"/>
      <c r="C68" s="66"/>
      <c r="D68" s="67"/>
      <c r="E68" s="68"/>
      <c r="F68" s="67"/>
      <c r="G68" s="319" t="s">
        <v>21</v>
      </c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1"/>
    </row>
    <row r="69" spans="1:18" ht="16.5">
      <c r="A69" s="329" t="s">
        <v>15</v>
      </c>
      <c r="B69" s="331"/>
      <c r="C69" s="318" t="s">
        <v>35</v>
      </c>
      <c r="D69" s="340" t="s">
        <v>17</v>
      </c>
      <c r="E69" s="355" t="s">
        <v>33</v>
      </c>
      <c r="F69" s="391" t="s">
        <v>20</v>
      </c>
      <c r="G69" s="44" t="s">
        <v>22</v>
      </c>
      <c r="H69" s="44" t="s">
        <v>59</v>
      </c>
      <c r="I69" s="44" t="s">
        <v>23</v>
      </c>
      <c r="J69" s="44" t="s">
        <v>24</v>
      </c>
      <c r="K69" s="44" t="s">
        <v>25</v>
      </c>
      <c r="L69" s="44" t="s">
        <v>26</v>
      </c>
      <c r="M69" s="44" t="s">
        <v>27</v>
      </c>
      <c r="N69" s="44" t="s">
        <v>28</v>
      </c>
      <c r="O69" s="44" t="s">
        <v>55</v>
      </c>
      <c r="P69" s="44" t="s">
        <v>56</v>
      </c>
      <c r="Q69" s="44" t="s">
        <v>57</v>
      </c>
      <c r="R69" s="44" t="s">
        <v>58</v>
      </c>
    </row>
    <row r="70" spans="1:18" ht="12.75">
      <c r="A70" s="332"/>
      <c r="B70" s="334"/>
      <c r="C70" s="318"/>
      <c r="D70" s="341"/>
      <c r="E70" s="341"/>
      <c r="F70" s="244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ht="12.75">
      <c r="A71" s="401" t="s">
        <v>99</v>
      </c>
      <c r="B71" s="402"/>
      <c r="C71" s="141"/>
      <c r="D71" s="174"/>
      <c r="E71" s="40"/>
      <c r="F71" s="512">
        <v>20213042.16656059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 ht="12.75">
      <c r="A72" s="403" t="s">
        <v>91</v>
      </c>
      <c r="B72" s="402"/>
      <c r="C72" s="141"/>
      <c r="D72" s="174"/>
      <c r="E72" s="40"/>
      <c r="F72" s="17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 ht="12.75">
      <c r="A73" s="401" t="s">
        <v>184</v>
      </c>
      <c r="B73" s="402"/>
      <c r="C73" s="141"/>
      <c r="D73" s="174"/>
      <c r="E73" s="40"/>
      <c r="F73" s="175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 ht="12.75">
      <c r="A74" s="401" t="s">
        <v>100</v>
      </c>
      <c r="B74" s="402"/>
      <c r="C74" s="141"/>
      <c r="D74" s="174"/>
      <c r="E74" s="40"/>
      <c r="F74" s="174">
        <v>2496000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1:18" ht="12.75">
      <c r="A75" s="356"/>
      <c r="B75" s="336"/>
      <c r="C75" s="141"/>
      <c r="D75" s="174"/>
      <c r="E75" s="40"/>
      <c r="F75" s="174"/>
      <c r="G75" s="405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7"/>
    </row>
    <row r="76" spans="1:18" ht="12.75">
      <c r="A76" s="404" t="s">
        <v>29</v>
      </c>
      <c r="B76" s="338"/>
      <c r="C76" s="338"/>
      <c r="D76" s="338"/>
      <c r="E76" s="339"/>
      <c r="F76" s="63">
        <f>SUM(F71:F75)</f>
        <v>22709042.16656059</v>
      </c>
      <c r="G76" s="395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410"/>
    </row>
    <row r="77" spans="1:18" ht="12.75">
      <c r="A77" s="337" t="s">
        <v>90</v>
      </c>
      <c r="B77" s="338"/>
      <c r="C77" s="338"/>
      <c r="D77" s="338"/>
      <c r="E77" s="339"/>
      <c r="F77" s="174">
        <f>F27+F32+F38+F43+F48+F53+F67</f>
        <v>430000000.3360008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1:6" ht="12.75">
      <c r="A78" s="70"/>
      <c r="B78" s="70"/>
      <c r="C78" s="71"/>
      <c r="D78" s="72"/>
      <c r="E78" s="73"/>
      <c r="F78" s="72"/>
    </row>
    <row r="81" spans="5:8" ht="12.75">
      <c r="E81" s="189"/>
      <c r="H81" s="190"/>
    </row>
  </sheetData>
  <sheetProtection/>
  <mergeCells count="107">
    <mergeCell ref="A76:E76"/>
    <mergeCell ref="G76:R76"/>
    <mergeCell ref="A77:E77"/>
    <mergeCell ref="A71:B71"/>
    <mergeCell ref="A72:B72"/>
    <mergeCell ref="A73:B73"/>
    <mergeCell ref="A74:B74"/>
    <mergeCell ref="A75:B75"/>
    <mergeCell ref="G75:R75"/>
    <mergeCell ref="A66:B66"/>
    <mergeCell ref="A67:E67"/>
    <mergeCell ref="G68:R68"/>
    <mergeCell ref="A69:B70"/>
    <mergeCell ref="C69:C70"/>
    <mergeCell ref="D69:D70"/>
    <mergeCell ref="E69:E70"/>
    <mergeCell ref="F69:F70"/>
    <mergeCell ref="A57:B57"/>
    <mergeCell ref="A58:B58"/>
    <mergeCell ref="A59:B59"/>
    <mergeCell ref="A61:B61"/>
    <mergeCell ref="A62:B62"/>
    <mergeCell ref="A65:B65"/>
    <mergeCell ref="A52:D52"/>
    <mergeCell ref="A53:E53"/>
    <mergeCell ref="G53:R53"/>
    <mergeCell ref="A55:B56"/>
    <mergeCell ref="C55:C56"/>
    <mergeCell ref="D55:D56"/>
    <mergeCell ref="E55:E56"/>
    <mergeCell ref="F55:F56"/>
    <mergeCell ref="G55:R55"/>
    <mergeCell ref="A48:E48"/>
    <mergeCell ref="G48:R48"/>
    <mergeCell ref="A50:D51"/>
    <mergeCell ref="E50:E51"/>
    <mergeCell ref="F50:F51"/>
    <mergeCell ref="G50:R50"/>
    <mergeCell ref="A42:B42"/>
    <mergeCell ref="A43:E43"/>
    <mergeCell ref="G43:R43"/>
    <mergeCell ref="A45:A46"/>
    <mergeCell ref="B45:B46"/>
    <mergeCell ref="C45:C46"/>
    <mergeCell ref="D45:D46"/>
    <mergeCell ref="E45:E46"/>
    <mergeCell ref="F45:F46"/>
    <mergeCell ref="G45:R45"/>
    <mergeCell ref="A37:B37"/>
    <mergeCell ref="A38:E38"/>
    <mergeCell ref="G38:R38"/>
    <mergeCell ref="A40:B41"/>
    <mergeCell ref="C40:C41"/>
    <mergeCell ref="D40:D41"/>
    <mergeCell ref="E40:E41"/>
    <mergeCell ref="F40:F41"/>
    <mergeCell ref="G40:R40"/>
    <mergeCell ref="A31:B31"/>
    <mergeCell ref="A32:E32"/>
    <mergeCell ref="A33:F33"/>
    <mergeCell ref="G33:M33"/>
    <mergeCell ref="A35:B36"/>
    <mergeCell ref="C35:C36"/>
    <mergeCell ref="D35:D36"/>
    <mergeCell ref="E35:E36"/>
    <mergeCell ref="F35:F36"/>
    <mergeCell ref="G35:R35"/>
    <mergeCell ref="G19:R19"/>
    <mergeCell ref="A27:E27"/>
    <mergeCell ref="G27:R27"/>
    <mergeCell ref="A28:F28"/>
    <mergeCell ref="A29:B30"/>
    <mergeCell ref="C29:C30"/>
    <mergeCell ref="D29:D30"/>
    <mergeCell ref="E29:E30"/>
    <mergeCell ref="F29:F30"/>
    <mergeCell ref="G29:R29"/>
    <mergeCell ref="A18:F18"/>
    <mergeCell ref="A19:A20"/>
    <mergeCell ref="B19:B20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E17"/>
    <mergeCell ref="A5:R6"/>
    <mergeCell ref="A7:R8"/>
    <mergeCell ref="A9:F9"/>
    <mergeCell ref="A10:B11"/>
    <mergeCell ref="C10:C11"/>
    <mergeCell ref="D10:D11"/>
    <mergeCell ref="E10:E11"/>
    <mergeCell ref="F10:F11"/>
    <mergeCell ref="A1:A4"/>
    <mergeCell ref="B1:J2"/>
    <mergeCell ref="K1:R1"/>
    <mergeCell ref="K2:R2"/>
    <mergeCell ref="B3:J4"/>
    <mergeCell ref="K3:N3"/>
    <mergeCell ref="O3:R3"/>
    <mergeCell ref="K4:N4"/>
    <mergeCell ref="O4:R4"/>
  </mergeCells>
  <printOptions horizontalCentered="1" verticalCentered="1"/>
  <pageMargins left="0" right="0" top="0" bottom="0" header="0" footer="0"/>
  <pageSetup horizontalDpi="600" verticalDpi="600" orientation="landscape" paperSize="120" scale="67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B49">
      <selection activeCell="F58" sqref="F58"/>
    </sheetView>
  </sheetViews>
  <sheetFormatPr defaultColWidth="11.421875" defaultRowHeight="24.75" customHeight="1"/>
  <cols>
    <col min="1" max="1" width="21.421875" style="12" customWidth="1"/>
    <col min="2" max="2" width="18.8515625" style="12" customWidth="1"/>
    <col min="3" max="3" width="17.57421875" style="12" customWidth="1"/>
    <col min="4" max="4" width="16.28125" style="12" customWidth="1"/>
    <col min="5" max="5" width="10.7109375" style="12" customWidth="1"/>
    <col min="6" max="6" width="13.7109375" style="16" customWidth="1"/>
    <col min="7" max="7" width="17.00390625" style="17" customWidth="1"/>
    <col min="8" max="16384" width="11.421875" style="12" customWidth="1"/>
  </cols>
  <sheetData>
    <row r="1" spans="1:7" ht="24.75" customHeight="1">
      <c r="A1" s="418"/>
      <c r="B1" s="421" t="s">
        <v>49</v>
      </c>
      <c r="C1" s="421"/>
      <c r="D1" s="421"/>
      <c r="E1" s="421"/>
      <c r="F1" s="422" t="s">
        <v>51</v>
      </c>
      <c r="G1" s="422"/>
    </row>
    <row r="2" spans="1:7" ht="24.75" customHeight="1">
      <c r="A2" s="419"/>
      <c r="B2" s="421"/>
      <c r="C2" s="421"/>
      <c r="D2" s="421"/>
      <c r="E2" s="421"/>
      <c r="F2" s="423" t="s">
        <v>52</v>
      </c>
      <c r="G2" s="423"/>
    </row>
    <row r="3" spans="1:8" s="1" customFormat="1" ht="24.75" customHeight="1">
      <c r="A3" s="419"/>
      <c r="B3" s="424" t="s">
        <v>50</v>
      </c>
      <c r="C3" s="424"/>
      <c r="D3" s="424"/>
      <c r="E3" s="424"/>
      <c r="F3" s="5" t="s">
        <v>53</v>
      </c>
      <c r="G3" s="5" t="s">
        <v>68</v>
      </c>
      <c r="H3" s="4"/>
    </row>
    <row r="4" spans="1:8" s="1" customFormat="1" ht="24.75" customHeight="1">
      <c r="A4" s="420"/>
      <c r="B4" s="424"/>
      <c r="C4" s="424"/>
      <c r="D4" s="424"/>
      <c r="E4" s="424"/>
      <c r="F4" s="5" t="str">
        <f>+'[2]POA H.B.'!K4</f>
        <v>Versión 0</v>
      </c>
      <c r="G4" s="24">
        <f>+'[2]POA H.B.'!O4</f>
        <v>42999</v>
      </c>
      <c r="H4" s="4"/>
    </row>
    <row r="5" spans="1:8" s="1" customFormat="1" ht="24.75" customHeight="1">
      <c r="A5" s="425" t="s">
        <v>54</v>
      </c>
      <c r="B5" s="425"/>
      <c r="C5" s="425"/>
      <c r="D5" s="425"/>
      <c r="E5" s="425"/>
      <c r="F5" s="425"/>
      <c r="G5" s="425"/>
      <c r="H5" s="4"/>
    </row>
    <row r="6" spans="1:7" ht="24.75" customHeight="1">
      <c r="A6" s="411" t="s">
        <v>196</v>
      </c>
      <c r="B6" s="412"/>
      <c r="C6" s="412"/>
      <c r="D6" s="412"/>
      <c r="E6" s="412"/>
      <c r="F6" s="412"/>
      <c r="G6" s="413"/>
    </row>
    <row r="7" spans="1:7" ht="54.75" customHeight="1">
      <c r="A7" s="18" t="s">
        <v>71</v>
      </c>
      <c r="B7" s="414" t="s">
        <v>70</v>
      </c>
      <c r="C7" s="415"/>
      <c r="D7" s="19" t="s">
        <v>35</v>
      </c>
      <c r="E7" s="20" t="s">
        <v>48</v>
      </c>
      <c r="F7" s="21" t="s">
        <v>197</v>
      </c>
      <c r="G7" s="20" t="s">
        <v>72</v>
      </c>
    </row>
    <row r="8" spans="1:7" ht="24.75" customHeight="1">
      <c r="A8" s="223" t="s">
        <v>220</v>
      </c>
      <c r="B8" s="426" t="s">
        <v>221</v>
      </c>
      <c r="C8" s="427"/>
      <c r="D8" s="140" t="s">
        <v>185</v>
      </c>
      <c r="E8" s="233">
        <v>10</v>
      </c>
      <c r="F8" s="224">
        <v>3226</v>
      </c>
      <c r="G8" s="224">
        <f>F8*E8</f>
        <v>32260</v>
      </c>
    </row>
    <row r="9" spans="1:7" ht="24.75" customHeight="1">
      <c r="A9" s="223" t="s">
        <v>222</v>
      </c>
      <c r="B9" s="426" t="s">
        <v>223</v>
      </c>
      <c r="C9" s="427"/>
      <c r="D9" s="140" t="s">
        <v>224</v>
      </c>
      <c r="E9" s="233">
        <v>1</v>
      </c>
      <c r="F9" s="224">
        <v>11660</v>
      </c>
      <c r="G9" s="224">
        <f aca="true" t="shared" si="0" ref="G9:G61">F9*E9</f>
        <v>11660</v>
      </c>
    </row>
    <row r="10" spans="1:7" ht="24.75" customHeight="1">
      <c r="A10" s="223" t="s">
        <v>225</v>
      </c>
      <c r="B10" s="426" t="s">
        <v>226</v>
      </c>
      <c r="C10" s="427"/>
      <c r="D10" s="225" t="s">
        <v>227</v>
      </c>
      <c r="E10" s="233">
        <v>1</v>
      </c>
      <c r="F10" s="224">
        <v>954</v>
      </c>
      <c r="G10" s="224">
        <f t="shared" si="0"/>
        <v>954</v>
      </c>
    </row>
    <row r="11" spans="1:7" ht="24.75" customHeight="1">
      <c r="A11" s="223" t="s">
        <v>228</v>
      </c>
      <c r="B11" s="426" t="s">
        <v>229</v>
      </c>
      <c r="C11" s="427"/>
      <c r="D11" s="140" t="s">
        <v>185</v>
      </c>
      <c r="E11" s="233">
        <v>1</v>
      </c>
      <c r="F11" s="224">
        <v>7101</v>
      </c>
      <c r="G11" s="224">
        <f t="shared" si="0"/>
        <v>7101</v>
      </c>
    </row>
    <row r="12" spans="1:7" ht="24.75" customHeight="1">
      <c r="A12" s="223" t="s">
        <v>230</v>
      </c>
      <c r="B12" s="426" t="s">
        <v>231</v>
      </c>
      <c r="C12" s="427"/>
      <c r="D12" s="140" t="s">
        <v>185</v>
      </c>
      <c r="E12" s="233">
        <v>11</v>
      </c>
      <c r="F12" s="224">
        <v>773</v>
      </c>
      <c r="G12" s="224">
        <f t="shared" si="0"/>
        <v>8503</v>
      </c>
    </row>
    <row r="13" spans="1:7" ht="24.75" customHeight="1">
      <c r="A13" s="223" t="s">
        <v>232</v>
      </c>
      <c r="B13" s="426" t="s">
        <v>233</v>
      </c>
      <c r="C13" s="427"/>
      <c r="D13" s="140" t="s">
        <v>185</v>
      </c>
      <c r="E13" s="233">
        <v>10</v>
      </c>
      <c r="F13" s="224">
        <v>714</v>
      </c>
      <c r="G13" s="224">
        <f t="shared" si="0"/>
        <v>7140</v>
      </c>
    </row>
    <row r="14" spans="1:7" ht="24.75" customHeight="1">
      <c r="A14" s="223" t="s">
        <v>234</v>
      </c>
      <c r="B14" s="426" t="s">
        <v>235</v>
      </c>
      <c r="C14" s="427"/>
      <c r="D14" s="140" t="s">
        <v>185</v>
      </c>
      <c r="E14" s="233">
        <v>1</v>
      </c>
      <c r="F14" s="224">
        <v>19506</v>
      </c>
      <c r="G14" s="224">
        <f t="shared" si="0"/>
        <v>19506</v>
      </c>
    </row>
    <row r="15" spans="1:7" ht="24.75" customHeight="1">
      <c r="A15" s="226" t="s">
        <v>236</v>
      </c>
      <c r="B15" s="426" t="s">
        <v>237</v>
      </c>
      <c r="C15" s="427"/>
      <c r="D15" s="140" t="s">
        <v>185</v>
      </c>
      <c r="E15" s="233">
        <v>1</v>
      </c>
      <c r="F15" s="224">
        <v>45500</v>
      </c>
      <c r="G15" s="224">
        <f t="shared" si="0"/>
        <v>45500</v>
      </c>
    </row>
    <row r="16" spans="1:7" ht="24.75" customHeight="1">
      <c r="A16" s="223" t="s">
        <v>238</v>
      </c>
      <c r="B16" s="428" t="s">
        <v>239</v>
      </c>
      <c r="C16" s="429"/>
      <c r="D16" s="140" t="s">
        <v>185</v>
      </c>
      <c r="E16" s="233">
        <v>40</v>
      </c>
      <c r="F16" s="224">
        <v>2791.36</v>
      </c>
      <c r="G16" s="224">
        <f t="shared" si="0"/>
        <v>111654.40000000001</v>
      </c>
    </row>
    <row r="17" spans="1:7" ht="24.75" customHeight="1">
      <c r="A17" s="223" t="s">
        <v>240</v>
      </c>
      <c r="B17" s="426" t="s">
        <v>241</v>
      </c>
      <c r="C17" s="427"/>
      <c r="D17" s="140" t="s">
        <v>185</v>
      </c>
      <c r="E17" s="233">
        <v>10</v>
      </c>
      <c r="F17" s="224">
        <v>5474</v>
      </c>
      <c r="G17" s="224">
        <f t="shared" si="0"/>
        <v>54740</v>
      </c>
    </row>
    <row r="18" spans="1:7" ht="24.75" customHeight="1">
      <c r="A18" s="227" t="s">
        <v>242</v>
      </c>
      <c r="B18" s="426" t="s">
        <v>243</v>
      </c>
      <c r="C18" s="427"/>
      <c r="D18" s="140" t="s">
        <v>244</v>
      </c>
      <c r="E18" s="233">
        <v>25</v>
      </c>
      <c r="F18" s="224">
        <v>1040</v>
      </c>
      <c r="G18" s="224">
        <f t="shared" si="0"/>
        <v>26000</v>
      </c>
    </row>
    <row r="19" spans="1:7" ht="24.75" customHeight="1">
      <c r="A19" s="227" t="s">
        <v>245</v>
      </c>
      <c r="B19" s="426" t="s">
        <v>246</v>
      </c>
      <c r="C19" s="427"/>
      <c r="D19" s="140" t="s">
        <v>227</v>
      </c>
      <c r="E19" s="233">
        <v>2</v>
      </c>
      <c r="F19" s="224">
        <v>1560</v>
      </c>
      <c r="G19" s="224">
        <f t="shared" si="0"/>
        <v>3120</v>
      </c>
    </row>
    <row r="20" spans="1:7" ht="24.75" customHeight="1">
      <c r="A20" s="223" t="s">
        <v>247</v>
      </c>
      <c r="B20" s="428" t="s">
        <v>248</v>
      </c>
      <c r="C20" s="429"/>
      <c r="D20" s="140" t="s">
        <v>249</v>
      </c>
      <c r="E20" s="233">
        <v>1</v>
      </c>
      <c r="F20" s="224">
        <v>6745</v>
      </c>
      <c r="G20" s="224">
        <f t="shared" si="0"/>
        <v>6745</v>
      </c>
    </row>
    <row r="21" spans="1:7" ht="24.75" customHeight="1">
      <c r="A21" s="227" t="s">
        <v>250</v>
      </c>
      <c r="B21" s="426" t="s">
        <v>251</v>
      </c>
      <c r="C21" s="427"/>
      <c r="D21" s="140" t="s">
        <v>249</v>
      </c>
      <c r="E21" s="233">
        <v>1</v>
      </c>
      <c r="F21" s="224">
        <v>1352</v>
      </c>
      <c r="G21" s="224">
        <f t="shared" si="0"/>
        <v>1352</v>
      </c>
    </row>
    <row r="22" spans="1:7" ht="24.75" customHeight="1">
      <c r="A22" s="227" t="s">
        <v>252</v>
      </c>
      <c r="B22" s="426" t="s">
        <v>253</v>
      </c>
      <c r="C22" s="427"/>
      <c r="D22" s="140" t="s">
        <v>249</v>
      </c>
      <c r="E22" s="233">
        <v>5</v>
      </c>
      <c r="F22" s="224">
        <v>2504</v>
      </c>
      <c r="G22" s="224">
        <f t="shared" si="0"/>
        <v>12520</v>
      </c>
    </row>
    <row r="23" spans="1:7" ht="24.75" customHeight="1">
      <c r="A23" s="227" t="s">
        <v>254</v>
      </c>
      <c r="B23" s="426" t="s">
        <v>255</v>
      </c>
      <c r="C23" s="427"/>
      <c r="D23" s="140" t="s">
        <v>185</v>
      </c>
      <c r="E23" s="233">
        <v>4</v>
      </c>
      <c r="F23" s="224">
        <v>4592</v>
      </c>
      <c r="G23" s="224">
        <f t="shared" si="0"/>
        <v>18368</v>
      </c>
    </row>
    <row r="24" spans="1:7" ht="24.75" customHeight="1">
      <c r="A24" s="223" t="s">
        <v>256</v>
      </c>
      <c r="B24" s="426" t="s">
        <v>257</v>
      </c>
      <c r="C24" s="427"/>
      <c r="D24" s="140" t="s">
        <v>185</v>
      </c>
      <c r="E24" s="233">
        <v>5</v>
      </c>
      <c r="F24" s="224">
        <v>8070</v>
      </c>
      <c r="G24" s="224">
        <f t="shared" si="0"/>
        <v>40350</v>
      </c>
    </row>
    <row r="25" spans="1:7" ht="24.75" customHeight="1">
      <c r="A25" s="227" t="s">
        <v>258</v>
      </c>
      <c r="B25" s="426" t="s">
        <v>259</v>
      </c>
      <c r="C25" s="427"/>
      <c r="D25" s="140" t="s">
        <v>185</v>
      </c>
      <c r="E25" s="233">
        <v>5</v>
      </c>
      <c r="F25" s="224">
        <v>6323</v>
      </c>
      <c r="G25" s="224">
        <f t="shared" si="0"/>
        <v>31615</v>
      </c>
    </row>
    <row r="26" spans="1:7" ht="24.75" customHeight="1">
      <c r="A26" s="227" t="s">
        <v>260</v>
      </c>
      <c r="B26" s="426" t="s">
        <v>261</v>
      </c>
      <c r="C26" s="427"/>
      <c r="D26" s="140" t="s">
        <v>185</v>
      </c>
      <c r="E26" s="233">
        <v>5</v>
      </c>
      <c r="F26" s="224">
        <v>12823</v>
      </c>
      <c r="G26" s="224">
        <f t="shared" si="0"/>
        <v>64115</v>
      </c>
    </row>
    <row r="27" spans="1:7" ht="24.75" customHeight="1">
      <c r="A27" s="227" t="s">
        <v>262</v>
      </c>
      <c r="B27" s="426" t="s">
        <v>263</v>
      </c>
      <c r="C27" s="427"/>
      <c r="D27" s="140" t="s">
        <v>185</v>
      </c>
      <c r="E27" s="233">
        <v>3</v>
      </c>
      <c r="F27" s="224">
        <v>1300</v>
      </c>
      <c r="G27" s="224">
        <f t="shared" si="0"/>
        <v>3900</v>
      </c>
    </row>
    <row r="28" spans="1:7" ht="24.75" customHeight="1">
      <c r="A28" s="223" t="s">
        <v>264</v>
      </c>
      <c r="B28" s="426" t="s">
        <v>265</v>
      </c>
      <c r="C28" s="427"/>
      <c r="D28" s="140" t="s">
        <v>185</v>
      </c>
      <c r="E28" s="233">
        <v>5</v>
      </c>
      <c r="F28" s="224">
        <v>2962</v>
      </c>
      <c r="G28" s="224">
        <f t="shared" si="0"/>
        <v>14810</v>
      </c>
    </row>
    <row r="29" spans="1:7" ht="24.75" customHeight="1">
      <c r="A29" s="223" t="s">
        <v>266</v>
      </c>
      <c r="B29" s="426" t="s">
        <v>267</v>
      </c>
      <c r="C29" s="427"/>
      <c r="D29" s="140" t="s">
        <v>185</v>
      </c>
      <c r="E29" s="233">
        <v>2</v>
      </c>
      <c r="F29" s="224">
        <v>33717</v>
      </c>
      <c r="G29" s="224">
        <f t="shared" si="0"/>
        <v>67434</v>
      </c>
    </row>
    <row r="30" spans="1:7" ht="24.75" customHeight="1">
      <c r="A30" s="223" t="s">
        <v>268</v>
      </c>
      <c r="B30" s="426" t="s">
        <v>269</v>
      </c>
      <c r="C30" s="427"/>
      <c r="D30" s="140" t="s">
        <v>270</v>
      </c>
      <c r="E30" s="233">
        <v>20</v>
      </c>
      <c r="F30" s="224">
        <v>1163</v>
      </c>
      <c r="G30" s="224">
        <f t="shared" si="0"/>
        <v>23260</v>
      </c>
    </row>
    <row r="31" spans="1:7" ht="24.75" customHeight="1">
      <c r="A31" s="223" t="s">
        <v>271</v>
      </c>
      <c r="B31" s="426" t="s">
        <v>272</v>
      </c>
      <c r="C31" s="427"/>
      <c r="D31" s="140" t="s">
        <v>273</v>
      </c>
      <c r="E31" s="233">
        <v>2</v>
      </c>
      <c r="F31" s="224">
        <v>54797</v>
      </c>
      <c r="G31" s="224">
        <f t="shared" si="0"/>
        <v>109594</v>
      </c>
    </row>
    <row r="32" spans="1:7" ht="24.75" customHeight="1">
      <c r="A32" s="223" t="s">
        <v>274</v>
      </c>
      <c r="B32" s="426" t="s">
        <v>275</v>
      </c>
      <c r="C32" s="427"/>
      <c r="D32" s="140" t="s">
        <v>227</v>
      </c>
      <c r="E32" s="233">
        <v>5</v>
      </c>
      <c r="F32" s="224">
        <v>1410</v>
      </c>
      <c r="G32" s="224">
        <f t="shared" si="0"/>
        <v>7050</v>
      </c>
    </row>
    <row r="33" spans="1:7" ht="24.75" customHeight="1">
      <c r="A33" s="227" t="s">
        <v>276</v>
      </c>
      <c r="B33" s="426" t="s">
        <v>277</v>
      </c>
      <c r="C33" s="427"/>
      <c r="D33" s="140" t="s">
        <v>278</v>
      </c>
      <c r="E33" s="233">
        <v>2</v>
      </c>
      <c r="F33" s="224">
        <v>2961</v>
      </c>
      <c r="G33" s="224">
        <f t="shared" si="0"/>
        <v>5922</v>
      </c>
    </row>
    <row r="34" spans="1:7" ht="24.75" customHeight="1">
      <c r="A34" s="223" t="s">
        <v>279</v>
      </c>
      <c r="B34" s="426" t="s">
        <v>280</v>
      </c>
      <c r="C34" s="427"/>
      <c r="D34" s="140" t="s">
        <v>227</v>
      </c>
      <c r="E34" s="233">
        <v>3</v>
      </c>
      <c r="F34" s="224">
        <v>2481</v>
      </c>
      <c r="G34" s="224">
        <f t="shared" si="0"/>
        <v>7443</v>
      </c>
    </row>
    <row r="35" spans="1:7" ht="24.75" customHeight="1">
      <c r="A35" s="227" t="s">
        <v>281</v>
      </c>
      <c r="B35" s="416" t="s">
        <v>282</v>
      </c>
      <c r="C35" s="417"/>
      <c r="D35" s="140" t="s">
        <v>185</v>
      </c>
      <c r="E35" s="233">
        <v>3</v>
      </c>
      <c r="F35" s="224">
        <v>1560</v>
      </c>
      <c r="G35" s="224">
        <f t="shared" si="0"/>
        <v>4680</v>
      </c>
    </row>
    <row r="36" spans="1:7" s="15" customFormat="1" ht="24.75" customHeight="1">
      <c r="A36" s="227" t="s">
        <v>283</v>
      </c>
      <c r="B36" s="416" t="s">
        <v>284</v>
      </c>
      <c r="C36" s="417"/>
      <c r="D36" s="140" t="s">
        <v>185</v>
      </c>
      <c r="E36" s="233">
        <v>2</v>
      </c>
      <c r="F36" s="224">
        <v>3120</v>
      </c>
      <c r="G36" s="224">
        <f t="shared" si="0"/>
        <v>6240</v>
      </c>
    </row>
    <row r="37" spans="1:7" ht="24.75" customHeight="1">
      <c r="A37" s="223" t="s">
        <v>285</v>
      </c>
      <c r="B37" s="426" t="s">
        <v>286</v>
      </c>
      <c r="C37" s="427"/>
      <c r="D37" s="140" t="s">
        <v>185</v>
      </c>
      <c r="E37" s="233">
        <v>6</v>
      </c>
      <c r="F37" s="224">
        <v>3358</v>
      </c>
      <c r="G37" s="224">
        <f t="shared" si="0"/>
        <v>20148</v>
      </c>
    </row>
    <row r="38" spans="1:7" ht="24.75" customHeight="1">
      <c r="A38" s="223" t="s">
        <v>287</v>
      </c>
      <c r="B38" s="426" t="s">
        <v>288</v>
      </c>
      <c r="C38" s="427"/>
      <c r="D38" s="140" t="s">
        <v>185</v>
      </c>
      <c r="E38" s="233">
        <v>3</v>
      </c>
      <c r="F38" s="224">
        <v>3165</v>
      </c>
      <c r="G38" s="224">
        <f t="shared" si="0"/>
        <v>9495</v>
      </c>
    </row>
    <row r="39" spans="1:7" ht="24.75" customHeight="1">
      <c r="A39" s="223" t="s">
        <v>289</v>
      </c>
      <c r="B39" s="430" t="s">
        <v>290</v>
      </c>
      <c r="C39" s="431"/>
      <c r="D39" s="228" t="s">
        <v>185</v>
      </c>
      <c r="E39" s="233">
        <v>15</v>
      </c>
      <c r="F39" s="224">
        <v>2498</v>
      </c>
      <c r="G39" s="224">
        <f t="shared" si="0"/>
        <v>37470</v>
      </c>
    </row>
    <row r="40" spans="1:7" ht="24.75" customHeight="1">
      <c r="A40" s="223" t="s">
        <v>291</v>
      </c>
      <c r="B40" s="426" t="s">
        <v>292</v>
      </c>
      <c r="C40" s="427"/>
      <c r="D40" s="140" t="s">
        <v>185</v>
      </c>
      <c r="E40" s="233">
        <v>25</v>
      </c>
      <c r="F40" s="224">
        <v>13582</v>
      </c>
      <c r="G40" s="224">
        <f t="shared" si="0"/>
        <v>339550</v>
      </c>
    </row>
    <row r="41" spans="1:7" ht="24.75" customHeight="1">
      <c r="A41" s="223" t="s">
        <v>293</v>
      </c>
      <c r="B41" s="426" t="s">
        <v>294</v>
      </c>
      <c r="C41" s="427"/>
      <c r="D41" s="140" t="s">
        <v>185</v>
      </c>
      <c r="E41" s="233">
        <v>7</v>
      </c>
      <c r="F41" s="224">
        <v>16745</v>
      </c>
      <c r="G41" s="224">
        <f t="shared" si="0"/>
        <v>117215</v>
      </c>
    </row>
    <row r="42" spans="1:7" ht="24.75" customHeight="1">
      <c r="A42" s="223" t="s">
        <v>295</v>
      </c>
      <c r="B42" s="426" t="s">
        <v>296</v>
      </c>
      <c r="C42" s="427"/>
      <c r="D42" s="140" t="s">
        <v>185</v>
      </c>
      <c r="E42" s="233">
        <v>6</v>
      </c>
      <c r="F42" s="224">
        <v>4865</v>
      </c>
      <c r="G42" s="224">
        <f t="shared" si="0"/>
        <v>29190</v>
      </c>
    </row>
    <row r="43" spans="1:7" ht="24.75" customHeight="1">
      <c r="A43" s="227" t="s">
        <v>297</v>
      </c>
      <c r="B43" s="426" t="s">
        <v>298</v>
      </c>
      <c r="C43" s="427"/>
      <c r="D43" s="140" t="s">
        <v>185</v>
      </c>
      <c r="E43" s="233">
        <v>3</v>
      </c>
      <c r="F43" s="224">
        <v>3746</v>
      </c>
      <c r="G43" s="224">
        <f t="shared" si="0"/>
        <v>11238</v>
      </c>
    </row>
    <row r="44" spans="1:7" ht="24.75" customHeight="1">
      <c r="A44" s="223" t="s">
        <v>299</v>
      </c>
      <c r="B44" s="426" t="s">
        <v>300</v>
      </c>
      <c r="C44" s="427"/>
      <c r="D44" s="140" t="s">
        <v>185</v>
      </c>
      <c r="E44" s="233">
        <v>3</v>
      </c>
      <c r="F44" s="224">
        <v>39300</v>
      </c>
      <c r="G44" s="224">
        <f t="shared" si="0"/>
        <v>117900</v>
      </c>
    </row>
    <row r="45" spans="1:7" ht="24.75" customHeight="1">
      <c r="A45" s="229" t="s">
        <v>301</v>
      </c>
      <c r="B45" s="426" t="s">
        <v>302</v>
      </c>
      <c r="C45" s="427"/>
      <c r="D45" s="140" t="s">
        <v>303</v>
      </c>
      <c r="E45" s="233">
        <v>3</v>
      </c>
      <c r="F45" s="224">
        <v>16192</v>
      </c>
      <c r="G45" s="224">
        <f t="shared" si="0"/>
        <v>48576</v>
      </c>
    </row>
    <row r="46" spans="1:7" ht="24.75" customHeight="1">
      <c r="A46" s="229" t="s">
        <v>304</v>
      </c>
      <c r="B46" s="426" t="s">
        <v>305</v>
      </c>
      <c r="C46" s="427"/>
      <c r="D46" s="140" t="s">
        <v>303</v>
      </c>
      <c r="E46" s="233">
        <v>2</v>
      </c>
      <c r="F46" s="224">
        <v>17362</v>
      </c>
      <c r="G46" s="224">
        <f t="shared" si="0"/>
        <v>34724</v>
      </c>
    </row>
    <row r="47" spans="1:7" ht="24.75" customHeight="1">
      <c r="A47" s="223" t="s">
        <v>306</v>
      </c>
      <c r="B47" s="426" t="s">
        <v>307</v>
      </c>
      <c r="C47" s="427"/>
      <c r="D47" s="140" t="s">
        <v>185</v>
      </c>
      <c r="E47" s="233">
        <v>5</v>
      </c>
      <c r="F47" s="224">
        <v>3339</v>
      </c>
      <c r="G47" s="224">
        <f t="shared" si="0"/>
        <v>16695</v>
      </c>
    </row>
    <row r="48" spans="1:7" ht="24.75" customHeight="1">
      <c r="A48" s="223" t="s">
        <v>308</v>
      </c>
      <c r="B48" s="426" t="s">
        <v>309</v>
      </c>
      <c r="C48" s="427"/>
      <c r="D48" s="140" t="s">
        <v>185</v>
      </c>
      <c r="E48" s="233">
        <v>5</v>
      </c>
      <c r="F48" s="224">
        <v>2444</v>
      </c>
      <c r="G48" s="224">
        <f t="shared" si="0"/>
        <v>12220</v>
      </c>
    </row>
    <row r="49" spans="1:7" ht="24.75" customHeight="1">
      <c r="A49" s="227" t="s">
        <v>310</v>
      </c>
      <c r="B49" s="426" t="s">
        <v>311</v>
      </c>
      <c r="C49" s="427"/>
      <c r="D49" s="140" t="s">
        <v>185</v>
      </c>
      <c r="E49" s="233">
        <v>5</v>
      </c>
      <c r="F49" s="224">
        <v>4177</v>
      </c>
      <c r="G49" s="224">
        <f t="shared" si="0"/>
        <v>20885</v>
      </c>
    </row>
    <row r="50" spans="1:7" ht="24.75" customHeight="1">
      <c r="A50" s="223" t="s">
        <v>312</v>
      </c>
      <c r="B50" s="426" t="s">
        <v>313</v>
      </c>
      <c r="C50" s="427"/>
      <c r="D50" s="140" t="s">
        <v>273</v>
      </c>
      <c r="E50" s="233">
        <v>1</v>
      </c>
      <c r="F50" s="224">
        <v>46485</v>
      </c>
      <c r="G50" s="224">
        <f t="shared" si="0"/>
        <v>46485</v>
      </c>
    </row>
    <row r="51" spans="1:7" ht="24.75" customHeight="1">
      <c r="A51" s="223" t="s">
        <v>314</v>
      </c>
      <c r="B51" s="426" t="s">
        <v>315</v>
      </c>
      <c r="C51" s="427"/>
      <c r="D51" s="140" t="s">
        <v>273</v>
      </c>
      <c r="E51" s="233">
        <v>1</v>
      </c>
      <c r="F51" s="224">
        <v>51858</v>
      </c>
      <c r="G51" s="224">
        <f t="shared" si="0"/>
        <v>51858</v>
      </c>
    </row>
    <row r="52" spans="1:7" ht="24.75" customHeight="1">
      <c r="A52" s="227" t="s">
        <v>316</v>
      </c>
      <c r="B52" s="426" t="s">
        <v>317</v>
      </c>
      <c r="C52" s="427"/>
      <c r="D52" s="140" t="s">
        <v>185</v>
      </c>
      <c r="E52" s="233">
        <v>6</v>
      </c>
      <c r="F52" s="224">
        <v>551</v>
      </c>
      <c r="G52" s="224">
        <f t="shared" si="0"/>
        <v>3306</v>
      </c>
    </row>
    <row r="53" spans="1:7" ht="24.75" customHeight="1">
      <c r="A53" s="227" t="s">
        <v>318</v>
      </c>
      <c r="B53" s="426" t="s">
        <v>319</v>
      </c>
      <c r="C53" s="427"/>
      <c r="D53" s="140" t="s">
        <v>227</v>
      </c>
      <c r="E53" s="233">
        <v>2</v>
      </c>
      <c r="F53" s="224">
        <v>1742</v>
      </c>
      <c r="G53" s="224">
        <f t="shared" si="0"/>
        <v>3484</v>
      </c>
    </row>
    <row r="54" spans="1:7" ht="24.75" customHeight="1">
      <c r="A54" s="227" t="s">
        <v>320</v>
      </c>
      <c r="B54" s="426" t="s">
        <v>321</v>
      </c>
      <c r="C54" s="427"/>
      <c r="D54" s="140" t="s">
        <v>185</v>
      </c>
      <c r="E54" s="233">
        <v>20</v>
      </c>
      <c r="F54" s="224">
        <v>1857</v>
      </c>
      <c r="G54" s="224">
        <f t="shared" si="0"/>
        <v>37140</v>
      </c>
    </row>
    <row r="55" spans="1:7" ht="24.75" customHeight="1">
      <c r="A55" s="223" t="s">
        <v>322</v>
      </c>
      <c r="B55" s="426" t="s">
        <v>323</v>
      </c>
      <c r="C55" s="427"/>
      <c r="D55" s="140" t="s">
        <v>273</v>
      </c>
      <c r="E55" s="233">
        <v>8</v>
      </c>
      <c r="F55" s="224">
        <v>14797</v>
      </c>
      <c r="G55" s="224">
        <f t="shared" si="0"/>
        <v>118376</v>
      </c>
    </row>
    <row r="56" spans="1:7" ht="24.75" customHeight="1">
      <c r="A56" s="223" t="s">
        <v>324</v>
      </c>
      <c r="B56" s="426" t="s">
        <v>325</v>
      </c>
      <c r="C56" s="427"/>
      <c r="D56" s="140" t="s">
        <v>185</v>
      </c>
      <c r="E56" s="233">
        <v>3</v>
      </c>
      <c r="F56" s="224">
        <v>5125</v>
      </c>
      <c r="G56" s="224">
        <f t="shared" si="0"/>
        <v>15375</v>
      </c>
    </row>
    <row r="57" spans="1:7" ht="24.75" customHeight="1">
      <c r="A57" s="223" t="s">
        <v>326</v>
      </c>
      <c r="B57" s="426" t="s">
        <v>327</v>
      </c>
      <c r="C57" s="427"/>
      <c r="D57" s="140" t="s">
        <v>185</v>
      </c>
      <c r="E57" s="233">
        <v>10</v>
      </c>
      <c r="F57" s="224">
        <v>721</v>
      </c>
      <c r="G57" s="224">
        <f t="shared" si="0"/>
        <v>7210</v>
      </c>
    </row>
    <row r="58" spans="1:7" ht="24.75" customHeight="1">
      <c r="A58" s="223" t="s">
        <v>328</v>
      </c>
      <c r="B58" s="426" t="s">
        <v>329</v>
      </c>
      <c r="C58" s="427"/>
      <c r="D58" s="140" t="s">
        <v>185</v>
      </c>
      <c r="E58" s="233">
        <v>3</v>
      </c>
      <c r="F58" s="224">
        <v>8492</v>
      </c>
      <c r="G58" s="224">
        <f>F58*E58</f>
        <v>25476</v>
      </c>
    </row>
    <row r="59" spans="1:7" ht="24.75" customHeight="1">
      <c r="A59" s="227" t="s">
        <v>330</v>
      </c>
      <c r="B59" s="426" t="s">
        <v>331</v>
      </c>
      <c r="C59" s="436"/>
      <c r="D59" s="230" t="s">
        <v>270</v>
      </c>
      <c r="E59" s="233">
        <v>3</v>
      </c>
      <c r="F59" s="224">
        <v>29756</v>
      </c>
      <c r="G59" s="224">
        <f t="shared" si="0"/>
        <v>89268</v>
      </c>
    </row>
    <row r="60" spans="1:7" ht="24.75" customHeight="1">
      <c r="A60" s="229" t="s">
        <v>332</v>
      </c>
      <c r="B60" s="426" t="s">
        <v>333</v>
      </c>
      <c r="C60" s="427"/>
      <c r="D60" s="230" t="s">
        <v>270</v>
      </c>
      <c r="E60" s="232" t="s">
        <v>178</v>
      </c>
      <c r="F60" s="224">
        <v>474743</v>
      </c>
      <c r="G60" s="224">
        <f>F60*E60</f>
        <v>474743</v>
      </c>
    </row>
    <row r="61" spans="1:7" ht="24.75" customHeight="1">
      <c r="A61" s="223" t="s">
        <v>334</v>
      </c>
      <c r="B61" s="426" t="s">
        <v>335</v>
      </c>
      <c r="C61" s="427"/>
      <c r="D61" s="230" t="s">
        <v>270</v>
      </c>
      <c r="E61" s="232">
        <v>15</v>
      </c>
      <c r="F61" s="224">
        <v>1840</v>
      </c>
      <c r="G61" s="224">
        <f t="shared" si="0"/>
        <v>27600</v>
      </c>
    </row>
    <row r="62" spans="1:7" ht="24.75" customHeight="1">
      <c r="A62" s="432" t="s">
        <v>336</v>
      </c>
      <c r="B62" s="433"/>
      <c r="C62" s="433"/>
      <c r="D62" s="434"/>
      <c r="E62" s="434"/>
      <c r="F62" s="435"/>
      <c r="G62" s="231">
        <f>SUM(G8:G61)</f>
        <v>2469163.4</v>
      </c>
    </row>
  </sheetData>
  <sheetProtection/>
  <mergeCells count="63">
    <mergeCell ref="B59:C59"/>
    <mergeCell ref="B52:C52"/>
    <mergeCell ref="B53:C53"/>
    <mergeCell ref="B54:C54"/>
    <mergeCell ref="B55:C55"/>
    <mergeCell ref="B56:C56"/>
    <mergeCell ref="A62:F62"/>
    <mergeCell ref="B60:C60"/>
    <mergeCell ref="B61:C61"/>
    <mergeCell ref="B57:C57"/>
    <mergeCell ref="B58:C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3:C33"/>
    <mergeCell ref="B34:C34"/>
    <mergeCell ref="B36:C36"/>
    <mergeCell ref="B37:C37"/>
    <mergeCell ref="B38:C38"/>
    <mergeCell ref="B39:C3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6:G6"/>
    <mergeCell ref="B7:C7"/>
    <mergeCell ref="B35:C35"/>
    <mergeCell ref="A1:A4"/>
    <mergeCell ref="B1:E2"/>
    <mergeCell ref="F1:G1"/>
    <mergeCell ref="F2:G2"/>
    <mergeCell ref="B3:E4"/>
    <mergeCell ref="A5:G5"/>
    <mergeCell ref="B8:C8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70" zoomScaleNormal="70" zoomScalePageLayoutView="0" workbookViewId="0" topLeftCell="D1">
      <selection activeCell="I35" sqref="I35"/>
    </sheetView>
  </sheetViews>
  <sheetFormatPr defaultColWidth="9.140625" defaultRowHeight="12.75"/>
  <cols>
    <col min="1" max="1" width="21.140625" style="144" customWidth="1"/>
    <col min="2" max="2" width="6.140625" style="144" customWidth="1"/>
    <col min="3" max="3" width="10.7109375" style="144" customWidth="1"/>
    <col min="4" max="4" width="12.140625" style="165" customWidth="1"/>
    <col min="5" max="5" width="19.421875" style="144" customWidth="1"/>
    <col min="6" max="6" width="32.8515625" style="144" customWidth="1"/>
    <col min="7" max="7" width="24.8515625" style="144" customWidth="1"/>
    <col min="8" max="8" width="22.7109375" style="144" customWidth="1"/>
    <col min="9" max="9" width="19.421875" style="144" customWidth="1"/>
    <col min="10" max="10" width="19.140625" style="144" customWidth="1"/>
    <col min="11" max="11" width="12.7109375" style="144" customWidth="1"/>
    <col min="12" max="12" width="21.57421875" style="144" customWidth="1"/>
    <col min="13" max="13" width="10.421875" style="144" customWidth="1"/>
    <col min="14" max="14" width="19.28125" style="144" customWidth="1"/>
    <col min="15" max="15" width="10.421875" style="144" customWidth="1"/>
    <col min="16" max="16" width="19.421875" style="144" customWidth="1"/>
    <col min="17" max="17" width="10.421875" style="144" customWidth="1"/>
    <col min="18" max="18" width="22.421875" style="144" customWidth="1"/>
    <col min="19" max="19" width="14.421875" style="144" customWidth="1"/>
    <col min="20" max="20" width="14.140625" style="144" customWidth="1"/>
    <col min="21" max="21" width="18.7109375" style="144" customWidth="1"/>
    <col min="22" max="16384" width="9.140625" style="144" customWidth="1"/>
  </cols>
  <sheetData>
    <row r="1" spans="1:23" ht="36" customHeight="1">
      <c r="A1" s="438"/>
      <c r="B1" s="438"/>
      <c r="C1" s="438"/>
      <c r="D1" s="439" t="s">
        <v>14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142"/>
      <c r="S1" s="440" t="s">
        <v>51</v>
      </c>
      <c r="T1" s="440"/>
      <c r="U1" s="440"/>
      <c r="V1" s="143"/>
      <c r="W1" s="143"/>
    </row>
    <row r="2" spans="1:23" ht="25.5" customHeight="1">
      <c r="A2" s="438"/>
      <c r="B2" s="438"/>
      <c r="C2" s="438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142"/>
      <c r="S2" s="441" t="s">
        <v>52</v>
      </c>
      <c r="T2" s="441"/>
      <c r="U2" s="441"/>
      <c r="V2" s="143"/>
      <c r="W2" s="143"/>
    </row>
    <row r="3" spans="1:23" ht="33" customHeight="1">
      <c r="A3" s="438"/>
      <c r="B3" s="438"/>
      <c r="C3" s="438"/>
      <c r="D3" s="439" t="s">
        <v>50</v>
      </c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142"/>
      <c r="S3" s="146" t="s">
        <v>53</v>
      </c>
      <c r="T3" s="442" t="s">
        <v>69</v>
      </c>
      <c r="U3" s="442"/>
      <c r="V3" s="143"/>
      <c r="W3" s="143"/>
    </row>
    <row r="4" spans="1:23" ht="30.75" customHeight="1">
      <c r="A4" s="438"/>
      <c r="B4" s="438"/>
      <c r="C4" s="438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142"/>
      <c r="S4" s="146" t="str">
        <f>+'[1]POA H.C. '!F4</f>
        <v>Versión 0</v>
      </c>
      <c r="T4" s="443">
        <f>+'[1]POA H.C. '!G4</f>
        <v>42999</v>
      </c>
      <c r="U4" s="443"/>
      <c r="V4" s="143"/>
      <c r="W4" s="143"/>
    </row>
    <row r="5" spans="1:23" ht="21" customHeight="1">
      <c r="A5" s="437" t="s">
        <v>54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143"/>
      <c r="W5" s="143"/>
    </row>
    <row r="6" spans="1:23" ht="21" customHeight="1">
      <c r="A6" s="437" t="s">
        <v>102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143"/>
      <c r="W6" s="143"/>
    </row>
    <row r="7" spans="1:23" ht="21.75" customHeight="1">
      <c r="A7" s="444" t="s">
        <v>46</v>
      </c>
      <c r="B7" s="444"/>
      <c r="C7" s="444"/>
      <c r="D7" s="444"/>
      <c r="E7" s="445" t="s">
        <v>123</v>
      </c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143"/>
      <c r="W7" s="143"/>
    </row>
    <row r="8" spans="1:23" ht="21.75" customHeight="1">
      <c r="A8" s="444" t="s">
        <v>47</v>
      </c>
      <c r="B8" s="444"/>
      <c r="C8" s="444"/>
      <c r="D8" s="444"/>
      <c r="E8" s="446" t="s">
        <v>124</v>
      </c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143"/>
      <c r="W8" s="143"/>
    </row>
    <row r="9" spans="1:23" ht="21.75" customHeight="1">
      <c r="A9" s="444" t="s">
        <v>104</v>
      </c>
      <c r="B9" s="444"/>
      <c r="C9" s="444"/>
      <c r="D9" s="444"/>
      <c r="E9" s="446" t="s">
        <v>126</v>
      </c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143"/>
      <c r="W9" s="143"/>
    </row>
    <row r="10" spans="1:21" ht="21.75" customHeight="1">
      <c r="A10" s="444" t="s">
        <v>45</v>
      </c>
      <c r="B10" s="444"/>
      <c r="C10" s="444"/>
      <c r="D10" s="444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</row>
    <row r="11" spans="1:21" ht="35.25" customHeight="1">
      <c r="A11" s="444" t="s">
        <v>105</v>
      </c>
      <c r="B11" s="444"/>
      <c r="C11" s="444"/>
      <c r="D11" s="444"/>
      <c r="E11" s="448" t="s">
        <v>161</v>
      </c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</row>
    <row r="12" spans="1:21" ht="12.75" customHeight="1">
      <c r="A12" s="449" t="s">
        <v>111</v>
      </c>
      <c r="B12" s="450" t="s">
        <v>106</v>
      </c>
      <c r="C12" s="450"/>
      <c r="D12" s="450"/>
      <c r="E12" s="450"/>
      <c r="F12" s="451" t="s">
        <v>74</v>
      </c>
      <c r="G12" s="452" t="s">
        <v>217</v>
      </c>
      <c r="H12" s="452" t="s">
        <v>218</v>
      </c>
      <c r="I12" s="451" t="s">
        <v>107</v>
      </c>
      <c r="J12" s="450" t="s">
        <v>35</v>
      </c>
      <c r="K12" s="450" t="s">
        <v>63</v>
      </c>
      <c r="L12" s="450"/>
      <c r="M12" s="450"/>
      <c r="N12" s="450"/>
      <c r="O12" s="450"/>
      <c r="P12" s="450"/>
      <c r="Q12" s="450"/>
      <c r="R12" s="450"/>
      <c r="S12" s="450"/>
      <c r="T12" s="450"/>
      <c r="U12" s="450"/>
    </row>
    <row r="13" spans="1:21" ht="12.75">
      <c r="A13" s="449"/>
      <c r="B13" s="450"/>
      <c r="C13" s="450"/>
      <c r="D13" s="450"/>
      <c r="E13" s="450"/>
      <c r="F13" s="451"/>
      <c r="G13" s="453"/>
      <c r="H13" s="453"/>
      <c r="I13" s="451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</row>
    <row r="14" spans="1:21" ht="42.75" customHeight="1">
      <c r="A14" s="449"/>
      <c r="B14" s="450"/>
      <c r="C14" s="450"/>
      <c r="D14" s="450"/>
      <c r="E14" s="450"/>
      <c r="F14" s="451"/>
      <c r="G14" s="454"/>
      <c r="H14" s="454"/>
      <c r="I14" s="451"/>
      <c r="J14" s="450"/>
      <c r="K14" s="145" t="s">
        <v>114</v>
      </c>
      <c r="L14" s="145" t="s">
        <v>115</v>
      </c>
      <c r="M14" s="145" t="s">
        <v>116</v>
      </c>
      <c r="N14" s="145" t="s">
        <v>117</v>
      </c>
      <c r="O14" s="145" t="s">
        <v>118</v>
      </c>
      <c r="P14" s="145" t="s">
        <v>119</v>
      </c>
      <c r="Q14" s="145" t="s">
        <v>121</v>
      </c>
      <c r="R14" s="145" t="s">
        <v>120</v>
      </c>
      <c r="S14" s="450" t="s">
        <v>76</v>
      </c>
      <c r="T14" s="450"/>
      <c r="U14" s="147" t="s">
        <v>112</v>
      </c>
    </row>
    <row r="15" spans="1:21" ht="69.75" customHeight="1">
      <c r="A15" s="469" t="s">
        <v>127</v>
      </c>
      <c r="B15" s="471" t="s">
        <v>128</v>
      </c>
      <c r="C15" s="472"/>
      <c r="D15" s="472"/>
      <c r="E15" s="473"/>
      <c r="F15" s="153" t="s">
        <v>147</v>
      </c>
      <c r="G15" s="153"/>
      <c r="H15" s="153"/>
      <c r="I15" s="154">
        <v>0</v>
      </c>
      <c r="J15" s="167" t="s">
        <v>113</v>
      </c>
      <c r="K15" s="154">
        <v>0</v>
      </c>
      <c r="L15" s="168">
        <v>0</v>
      </c>
      <c r="M15" s="154">
        <v>0</v>
      </c>
      <c r="N15" s="169"/>
      <c r="O15" s="154">
        <v>0</v>
      </c>
      <c r="P15" s="169">
        <v>0</v>
      </c>
      <c r="Q15" s="154">
        <v>1</v>
      </c>
      <c r="R15" s="169">
        <v>0</v>
      </c>
      <c r="S15" s="455">
        <v>1</v>
      </c>
      <c r="T15" s="456"/>
      <c r="U15" s="170">
        <f>SUM(L15)+SUM(N15)+SUM(P15)+SUM(R15)</f>
        <v>0</v>
      </c>
    </row>
    <row r="16" spans="1:21" ht="69.75" customHeight="1">
      <c r="A16" s="470"/>
      <c r="B16" s="474"/>
      <c r="C16" s="475"/>
      <c r="D16" s="475"/>
      <c r="E16" s="476"/>
      <c r="F16" s="153" t="s">
        <v>183</v>
      </c>
      <c r="G16" s="153"/>
      <c r="H16" s="153"/>
      <c r="I16" s="154">
        <v>0</v>
      </c>
      <c r="J16" s="167" t="s">
        <v>122</v>
      </c>
      <c r="K16" s="154">
        <v>0</v>
      </c>
      <c r="L16" s="168">
        <v>0</v>
      </c>
      <c r="M16" s="154"/>
      <c r="N16" s="169">
        <v>0</v>
      </c>
      <c r="O16" s="154">
        <v>0</v>
      </c>
      <c r="P16" s="169">
        <v>0</v>
      </c>
      <c r="Q16" s="154">
        <v>1</v>
      </c>
      <c r="R16" s="169">
        <v>1150000000</v>
      </c>
      <c r="S16" s="192">
        <v>1</v>
      </c>
      <c r="T16" s="193"/>
      <c r="U16" s="195">
        <v>50000000</v>
      </c>
    </row>
    <row r="17" spans="1:21" ht="57" customHeight="1">
      <c r="A17" s="457" t="s">
        <v>129</v>
      </c>
      <c r="B17" s="459" t="s">
        <v>130</v>
      </c>
      <c r="C17" s="460"/>
      <c r="D17" s="460"/>
      <c r="E17" s="461"/>
      <c r="F17" s="119" t="s">
        <v>148</v>
      </c>
      <c r="G17" s="119"/>
      <c r="H17" s="119"/>
      <c r="I17" s="148">
        <v>2</v>
      </c>
      <c r="J17" s="145" t="s">
        <v>122</v>
      </c>
      <c r="K17" s="149">
        <v>0</v>
      </c>
      <c r="L17" s="150">
        <v>0</v>
      </c>
      <c r="M17" s="149">
        <v>1</v>
      </c>
      <c r="N17" s="150">
        <v>70000000</v>
      </c>
      <c r="O17" s="149">
        <v>0</v>
      </c>
      <c r="P17" s="150">
        <v>0</v>
      </c>
      <c r="Q17" s="149">
        <v>0</v>
      </c>
      <c r="R17" s="150">
        <v>0</v>
      </c>
      <c r="S17" s="465">
        <f>I17+K17+M17+O17+Q17</f>
        <v>3</v>
      </c>
      <c r="T17" s="466"/>
      <c r="U17" s="467">
        <f>SUM(N17:N18)+SUM(P17:P18)+SUM(R17:R18)+SUM(L17:L18)</f>
        <v>94395180</v>
      </c>
    </row>
    <row r="18" spans="1:21" ht="65.25" customHeight="1">
      <c r="A18" s="458"/>
      <c r="B18" s="462"/>
      <c r="C18" s="463"/>
      <c r="D18" s="463"/>
      <c r="E18" s="464"/>
      <c r="F18" s="119" t="s">
        <v>149</v>
      </c>
      <c r="G18" s="119"/>
      <c r="H18" s="119"/>
      <c r="I18" s="148">
        <v>0</v>
      </c>
      <c r="J18" s="145" t="s">
        <v>122</v>
      </c>
      <c r="K18" s="149">
        <v>2</v>
      </c>
      <c r="L18" s="150">
        <v>0</v>
      </c>
      <c r="M18" s="149">
        <v>2</v>
      </c>
      <c r="N18" s="150">
        <v>10000000</v>
      </c>
      <c r="O18" s="149">
        <v>3</v>
      </c>
      <c r="P18" s="150">
        <v>5000000</v>
      </c>
      <c r="Q18" s="149">
        <v>3</v>
      </c>
      <c r="R18" s="150">
        <v>9395180</v>
      </c>
      <c r="S18" s="465">
        <f>I18+K18+M18+O18+Q18</f>
        <v>10</v>
      </c>
      <c r="T18" s="466"/>
      <c r="U18" s="468"/>
    </row>
    <row r="19" spans="1:21" ht="63.75" customHeight="1">
      <c r="A19" s="151" t="s">
        <v>131</v>
      </c>
      <c r="B19" s="477" t="s">
        <v>132</v>
      </c>
      <c r="C19" s="478" t="s">
        <v>125</v>
      </c>
      <c r="D19" s="478" t="s">
        <v>125</v>
      </c>
      <c r="E19" s="479" t="s">
        <v>125</v>
      </c>
      <c r="F19" s="119" t="s">
        <v>150</v>
      </c>
      <c r="G19" s="119"/>
      <c r="H19" s="119"/>
      <c r="I19" s="148">
        <v>0</v>
      </c>
      <c r="J19" s="145" t="s">
        <v>122</v>
      </c>
      <c r="K19" s="149">
        <v>7</v>
      </c>
      <c r="L19" s="150">
        <v>18338777</v>
      </c>
      <c r="M19" s="149">
        <v>7</v>
      </c>
      <c r="N19" s="150">
        <v>25000000</v>
      </c>
      <c r="O19" s="149">
        <v>7</v>
      </c>
      <c r="P19" s="150">
        <v>23000000</v>
      </c>
      <c r="Q19" s="149">
        <v>7</v>
      </c>
      <c r="R19" s="150">
        <v>23487950</v>
      </c>
      <c r="S19" s="465">
        <f>I19+K19+M19+O19+Q19</f>
        <v>28</v>
      </c>
      <c r="T19" s="466"/>
      <c r="U19" s="152">
        <f>L19+N19+P19+R19</f>
        <v>89826727</v>
      </c>
    </row>
    <row r="20" spans="1:21" s="143" customFormat="1" ht="65.25" customHeight="1">
      <c r="A20" s="480" t="s">
        <v>133</v>
      </c>
      <c r="B20" s="483" t="s">
        <v>134</v>
      </c>
      <c r="C20" s="484"/>
      <c r="D20" s="484"/>
      <c r="E20" s="485"/>
      <c r="F20" s="208" t="s">
        <v>153</v>
      </c>
      <c r="G20" s="209">
        <v>1</v>
      </c>
      <c r="H20" s="490">
        <v>430000000</v>
      </c>
      <c r="I20" s="210">
        <v>0.33</v>
      </c>
      <c r="J20" s="211" t="s">
        <v>113</v>
      </c>
      <c r="K20" s="212">
        <v>0.33</v>
      </c>
      <c r="L20" s="213">
        <v>296676496</v>
      </c>
      <c r="M20" s="212">
        <v>0.34</v>
      </c>
      <c r="N20" s="213">
        <v>300000000</v>
      </c>
      <c r="O20" s="212">
        <v>0</v>
      </c>
      <c r="P20" s="213">
        <v>300000000</v>
      </c>
      <c r="Q20" s="212">
        <v>0</v>
      </c>
      <c r="R20" s="213">
        <v>428831300</v>
      </c>
      <c r="S20" s="486">
        <v>1</v>
      </c>
      <c r="T20" s="486"/>
      <c r="U20" s="487">
        <f>SUM(L20:L22)+SUM(N20:N22)+SUM(P20:P22)+SUM(R20:R22)</f>
        <v>1870668028</v>
      </c>
    </row>
    <row r="21" spans="1:21" s="143" customFormat="1" ht="70.5" customHeight="1">
      <c r="A21" s="481"/>
      <c r="B21" s="483" t="s">
        <v>135</v>
      </c>
      <c r="C21" s="484" t="s">
        <v>135</v>
      </c>
      <c r="D21" s="484" t="s">
        <v>135</v>
      </c>
      <c r="E21" s="485" t="s">
        <v>135</v>
      </c>
      <c r="F21" s="208" t="s">
        <v>151</v>
      </c>
      <c r="G21" s="208"/>
      <c r="H21" s="491"/>
      <c r="I21" s="214">
        <v>0</v>
      </c>
      <c r="J21" s="211" t="s">
        <v>113</v>
      </c>
      <c r="K21" s="215">
        <v>0.4</v>
      </c>
      <c r="L21" s="213">
        <v>545160232</v>
      </c>
      <c r="M21" s="215">
        <v>0.2</v>
      </c>
      <c r="N21" s="213">
        <v>0</v>
      </c>
      <c r="O21" s="215">
        <v>0.2</v>
      </c>
      <c r="P21" s="213">
        <v>0</v>
      </c>
      <c r="Q21" s="215">
        <v>0.2</v>
      </c>
      <c r="R21" s="213">
        <v>0</v>
      </c>
      <c r="S21" s="486">
        <f>I21+K21+M21+O21+Q21</f>
        <v>1</v>
      </c>
      <c r="T21" s="486"/>
      <c r="U21" s="488"/>
    </row>
    <row r="22" spans="1:21" s="143" customFormat="1" ht="58.5" customHeight="1">
      <c r="A22" s="482"/>
      <c r="B22" s="483" t="s">
        <v>136</v>
      </c>
      <c r="C22" s="484" t="s">
        <v>136</v>
      </c>
      <c r="D22" s="484" t="s">
        <v>136</v>
      </c>
      <c r="E22" s="485" t="s">
        <v>136</v>
      </c>
      <c r="F22" s="216" t="s">
        <v>152</v>
      </c>
      <c r="G22" s="217">
        <v>1</v>
      </c>
      <c r="H22" s="492"/>
      <c r="I22" s="210">
        <v>0</v>
      </c>
      <c r="J22" s="211" t="s">
        <v>113</v>
      </c>
      <c r="K22" s="212">
        <v>1</v>
      </c>
      <c r="L22" s="213">
        <v>0</v>
      </c>
      <c r="M22" s="212">
        <v>1</v>
      </c>
      <c r="N22" s="213">
        <v>0</v>
      </c>
      <c r="O22" s="212">
        <v>1</v>
      </c>
      <c r="P22" s="213">
        <v>0</v>
      </c>
      <c r="Q22" s="212">
        <v>1</v>
      </c>
      <c r="R22" s="213">
        <v>0</v>
      </c>
      <c r="S22" s="486">
        <v>1</v>
      </c>
      <c r="T22" s="486"/>
      <c r="U22" s="489"/>
    </row>
    <row r="23" spans="1:21" s="143" customFormat="1" ht="53.25" customHeight="1">
      <c r="A23" s="457" t="s">
        <v>137</v>
      </c>
      <c r="B23" s="493" t="s">
        <v>138</v>
      </c>
      <c r="C23" s="494"/>
      <c r="D23" s="494"/>
      <c r="E23" s="495"/>
      <c r="F23" s="153" t="s">
        <v>153</v>
      </c>
      <c r="G23" s="219">
        <v>1</v>
      </c>
      <c r="H23" s="150">
        <v>380000000</v>
      </c>
      <c r="I23" s="118">
        <v>0</v>
      </c>
      <c r="J23" s="145" t="s">
        <v>113</v>
      </c>
      <c r="K23" s="122">
        <v>1</v>
      </c>
      <c r="L23" s="155">
        <v>40000000</v>
      </c>
      <c r="M23" s="122">
        <v>1</v>
      </c>
      <c r="N23" s="155">
        <v>300000000</v>
      </c>
      <c r="O23" s="122">
        <v>1</v>
      </c>
      <c r="P23" s="155">
        <v>200000000</v>
      </c>
      <c r="Q23" s="122">
        <v>1</v>
      </c>
      <c r="R23" s="155">
        <v>375807200</v>
      </c>
      <c r="S23" s="496">
        <v>1</v>
      </c>
      <c r="T23" s="496"/>
      <c r="U23" s="467">
        <f>SUM(L23:L24)+SUM(N23:N24)+SUM(P23:P24)+SUM(R23:R24)</f>
        <v>915807200</v>
      </c>
    </row>
    <row r="24" spans="1:21" s="143" customFormat="1" ht="83.25" customHeight="1">
      <c r="A24" s="458"/>
      <c r="B24" s="493" t="s">
        <v>139</v>
      </c>
      <c r="C24" s="494" t="s">
        <v>139</v>
      </c>
      <c r="D24" s="494" t="s">
        <v>139</v>
      </c>
      <c r="E24" s="495" t="s">
        <v>139</v>
      </c>
      <c r="F24" s="156" t="s">
        <v>159</v>
      </c>
      <c r="G24" s="220">
        <v>1</v>
      </c>
      <c r="H24" s="156"/>
      <c r="I24" s="118">
        <v>0</v>
      </c>
      <c r="J24" s="145" t="s">
        <v>113</v>
      </c>
      <c r="K24" s="122">
        <v>1</v>
      </c>
      <c r="L24" s="155"/>
      <c r="M24" s="122">
        <v>1</v>
      </c>
      <c r="N24" s="155"/>
      <c r="O24" s="122">
        <v>1</v>
      </c>
      <c r="P24" s="155"/>
      <c r="Q24" s="122">
        <v>1</v>
      </c>
      <c r="R24" s="155"/>
      <c r="S24" s="496">
        <v>1</v>
      </c>
      <c r="T24" s="496"/>
      <c r="U24" s="468"/>
    </row>
    <row r="25" spans="1:21" s="143" customFormat="1" ht="58.5" customHeight="1">
      <c r="A25" s="457" t="s">
        <v>140</v>
      </c>
      <c r="B25" s="493" t="s">
        <v>141</v>
      </c>
      <c r="C25" s="494"/>
      <c r="D25" s="494"/>
      <c r="E25" s="495"/>
      <c r="F25" s="157" t="s">
        <v>154</v>
      </c>
      <c r="G25" s="207">
        <v>1</v>
      </c>
      <c r="H25" s="150">
        <v>300000000</v>
      </c>
      <c r="I25" s="148">
        <v>0</v>
      </c>
      <c r="J25" s="145" t="s">
        <v>122</v>
      </c>
      <c r="K25" s="158">
        <v>1</v>
      </c>
      <c r="L25" s="150">
        <v>140000000</v>
      </c>
      <c r="M25" s="158">
        <v>1</v>
      </c>
      <c r="N25" s="150">
        <v>140000000</v>
      </c>
      <c r="O25" s="158">
        <v>1</v>
      </c>
      <c r="P25" s="150">
        <v>131334280</v>
      </c>
      <c r="Q25" s="158">
        <v>1</v>
      </c>
      <c r="R25" s="150">
        <v>110000000</v>
      </c>
      <c r="S25" s="465">
        <f>I25+K25+M25+O25+Q25</f>
        <v>4</v>
      </c>
      <c r="T25" s="466"/>
      <c r="U25" s="467">
        <f>SUM(L25:L27)+SUM(N25:N27)+SUM(P25:P27)+SUM(R25:R27)</f>
        <v>1743722554</v>
      </c>
    </row>
    <row r="26" spans="1:21" s="143" customFormat="1" ht="64.5" customHeight="1">
      <c r="A26" s="503"/>
      <c r="B26" s="493" t="s">
        <v>142</v>
      </c>
      <c r="C26" s="494" t="s">
        <v>142</v>
      </c>
      <c r="D26" s="494" t="s">
        <v>142</v>
      </c>
      <c r="E26" s="495" t="s">
        <v>142</v>
      </c>
      <c r="F26" s="157" t="s">
        <v>155</v>
      </c>
      <c r="G26" s="207">
        <v>1</v>
      </c>
      <c r="H26" s="150">
        <v>245000000</v>
      </c>
      <c r="I26" s="148">
        <v>2</v>
      </c>
      <c r="J26" s="145" t="s">
        <v>122</v>
      </c>
      <c r="K26" s="158">
        <v>0</v>
      </c>
      <c r="L26" s="150">
        <v>0</v>
      </c>
      <c r="M26" s="158">
        <v>1</v>
      </c>
      <c r="N26" s="150">
        <v>200000000</v>
      </c>
      <c r="O26" s="158">
        <v>1</v>
      </c>
      <c r="P26" s="150">
        <v>187620400</v>
      </c>
      <c r="Q26" s="158">
        <v>2</v>
      </c>
      <c r="R26" s="150">
        <v>40000000</v>
      </c>
      <c r="S26" s="465">
        <f>I26+K26+M26+O26+Q26</f>
        <v>6</v>
      </c>
      <c r="T26" s="466"/>
      <c r="U26" s="500"/>
    </row>
    <row r="27" spans="1:21" s="143" customFormat="1" ht="78.75" customHeight="1">
      <c r="A27" s="458"/>
      <c r="B27" s="493" t="s">
        <v>143</v>
      </c>
      <c r="C27" s="494" t="s">
        <v>143</v>
      </c>
      <c r="D27" s="494" t="s">
        <v>143</v>
      </c>
      <c r="E27" s="495" t="s">
        <v>143</v>
      </c>
      <c r="F27" s="119" t="s">
        <v>156</v>
      </c>
      <c r="G27" s="207">
        <v>1</v>
      </c>
      <c r="H27" s="150">
        <v>245000000</v>
      </c>
      <c r="I27" s="148">
        <v>2</v>
      </c>
      <c r="J27" s="145" t="s">
        <v>122</v>
      </c>
      <c r="K27" s="149">
        <v>1</v>
      </c>
      <c r="L27" s="150">
        <v>180000000</v>
      </c>
      <c r="M27" s="149">
        <v>1</v>
      </c>
      <c r="N27" s="150">
        <v>180000000</v>
      </c>
      <c r="O27" s="149">
        <v>1</v>
      </c>
      <c r="P27" s="150">
        <f>234525500-99757626</f>
        <v>134767874</v>
      </c>
      <c r="Q27" s="149">
        <v>2</v>
      </c>
      <c r="R27" s="150">
        <v>300000000</v>
      </c>
      <c r="S27" s="498">
        <f>I27+K27+M27+O27+Q27</f>
        <v>7</v>
      </c>
      <c r="T27" s="499"/>
      <c r="U27" s="468"/>
    </row>
    <row r="28" spans="1:21" s="143" customFormat="1" ht="78.75" customHeight="1">
      <c r="A28" s="457" t="s">
        <v>144</v>
      </c>
      <c r="B28" s="493" t="s">
        <v>145</v>
      </c>
      <c r="C28" s="494"/>
      <c r="D28" s="494"/>
      <c r="E28" s="495"/>
      <c r="F28" s="119" t="s">
        <v>157</v>
      </c>
      <c r="G28" s="221">
        <v>1</v>
      </c>
      <c r="H28" s="501">
        <v>520000000</v>
      </c>
      <c r="I28" s="159">
        <v>1</v>
      </c>
      <c r="J28" s="116" t="s">
        <v>113</v>
      </c>
      <c r="K28" s="159">
        <v>1</v>
      </c>
      <c r="L28" s="150">
        <v>149496781</v>
      </c>
      <c r="M28" s="159">
        <v>1</v>
      </c>
      <c r="N28" s="150">
        <v>140000000</v>
      </c>
      <c r="O28" s="159">
        <v>1</v>
      </c>
      <c r="P28" s="150">
        <f>150000000-11257224</f>
        <v>138742776</v>
      </c>
      <c r="Q28" s="159">
        <v>1</v>
      </c>
      <c r="R28" s="150">
        <v>422783100</v>
      </c>
      <c r="S28" s="496">
        <v>1</v>
      </c>
      <c r="T28" s="496"/>
      <c r="U28" s="497">
        <f>SUM(L28:L29)+SUM(N28:N29)+SUM(P28:P29)+SUM(R28:R29)</f>
        <v>892881811</v>
      </c>
    </row>
    <row r="29" spans="1:21" s="143" customFormat="1" ht="78.75" customHeight="1">
      <c r="A29" s="458"/>
      <c r="B29" s="493" t="s">
        <v>146</v>
      </c>
      <c r="C29" s="494" t="s">
        <v>146</v>
      </c>
      <c r="D29" s="494" t="s">
        <v>146</v>
      </c>
      <c r="E29" s="495" t="s">
        <v>146</v>
      </c>
      <c r="F29" s="119" t="s">
        <v>158</v>
      </c>
      <c r="G29" s="207">
        <v>2</v>
      </c>
      <c r="H29" s="502"/>
      <c r="I29" s="148">
        <v>0</v>
      </c>
      <c r="J29" s="145" t="s">
        <v>122</v>
      </c>
      <c r="K29" s="149">
        <v>2</v>
      </c>
      <c r="L29" s="150">
        <v>7327714</v>
      </c>
      <c r="M29" s="149">
        <v>2</v>
      </c>
      <c r="N29" s="150">
        <v>12000000</v>
      </c>
      <c r="O29" s="149">
        <v>2</v>
      </c>
      <c r="P29" s="150">
        <v>11257224</v>
      </c>
      <c r="Q29" s="149">
        <v>2</v>
      </c>
      <c r="R29" s="150">
        <v>11274216</v>
      </c>
      <c r="S29" s="498">
        <f>I29+K29+M29+O29+Q29</f>
        <v>8</v>
      </c>
      <c r="T29" s="499"/>
      <c r="U29" s="449"/>
    </row>
    <row r="30" spans="1:21" s="163" customFormat="1" ht="23.25" customHeight="1">
      <c r="A30" s="160" t="s">
        <v>75</v>
      </c>
      <c r="B30" s="160"/>
      <c r="C30" s="160"/>
      <c r="D30" s="160"/>
      <c r="E30" s="160"/>
      <c r="F30" s="160"/>
      <c r="G30" s="160"/>
      <c r="H30" s="218">
        <f>SUM(H15:H29)</f>
        <v>2120000000</v>
      </c>
      <c r="I30" s="160"/>
      <c r="J30" s="160"/>
      <c r="K30" s="161"/>
      <c r="L30" s="162">
        <f>SUM(L15:L29)</f>
        <v>1377000000</v>
      </c>
      <c r="M30" s="161"/>
      <c r="N30" s="162">
        <f>SUM(N15:N29)</f>
        <v>1377000000</v>
      </c>
      <c r="O30" s="161"/>
      <c r="P30" s="162">
        <f>SUM(P15:P29)</f>
        <v>1131722554</v>
      </c>
      <c r="Q30" s="117"/>
      <c r="R30" s="162">
        <f>SUM(R15:R29)</f>
        <v>2871578946</v>
      </c>
      <c r="S30" s="504"/>
      <c r="T30" s="505"/>
      <c r="U30" s="162">
        <f>SUM(U15:U29)</f>
        <v>5657301500</v>
      </c>
    </row>
    <row r="31" spans="2:3" ht="12.75">
      <c r="B31" s="164"/>
      <c r="C31" s="164"/>
    </row>
    <row r="32" ht="12.75">
      <c r="D32" s="144"/>
    </row>
    <row r="33" ht="12.75">
      <c r="I33" s="166"/>
    </row>
    <row r="36" spans="10:21" ht="12.75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0:21" ht="12.75"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0:21" ht="12.75">
      <c r="J38" s="14"/>
      <c r="K38" s="14"/>
      <c r="L38" s="14"/>
      <c r="M38" s="14"/>
      <c r="N38" s="14"/>
      <c r="O38" s="14"/>
      <c r="P38" s="14"/>
      <c r="Q38" s="13"/>
      <c r="R38" s="13"/>
      <c r="S38" s="13"/>
      <c r="T38" s="13"/>
      <c r="U38" s="13"/>
    </row>
    <row r="39" spans="10:21" ht="12.75">
      <c r="J39" s="14"/>
      <c r="K39" s="14"/>
      <c r="L39" s="14"/>
      <c r="M39" s="14"/>
      <c r="N39" s="14"/>
      <c r="O39" s="14"/>
      <c r="P39" s="14"/>
      <c r="Q39" s="13"/>
      <c r="R39" s="13"/>
      <c r="S39" s="13"/>
      <c r="T39" s="13"/>
      <c r="U39" s="13"/>
    </row>
    <row r="40" spans="10:21" ht="12.75">
      <c r="J40" s="14"/>
      <c r="K40" s="14"/>
      <c r="L40" s="14"/>
      <c r="M40" s="14"/>
      <c r="N40" s="14"/>
      <c r="O40" s="14"/>
      <c r="P40" s="14"/>
      <c r="Q40" s="13"/>
      <c r="R40" s="13"/>
      <c r="S40" s="13"/>
      <c r="T40" s="13"/>
      <c r="U40" s="13"/>
    </row>
    <row r="41" spans="10:21" ht="12.75">
      <c r="J41" s="14"/>
      <c r="K41" s="14"/>
      <c r="L41" s="14"/>
      <c r="M41" s="14"/>
      <c r="N41" s="14"/>
      <c r="O41" s="14"/>
      <c r="P41" s="14"/>
      <c r="Q41" s="13"/>
      <c r="R41" s="13"/>
      <c r="S41" s="13"/>
      <c r="T41" s="13"/>
      <c r="U41" s="13"/>
    </row>
    <row r="42" spans="10:21" ht="12.75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0:21" ht="12.75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0:21" ht="12.75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0:21" ht="12.75"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0:21" ht="12.75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0:21" ht="12.75"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0:21" ht="12.75"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0:21" ht="12.75"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0:21" ht="12.75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</sheetData>
  <sheetProtection/>
  <mergeCells count="69">
    <mergeCell ref="A25:A27"/>
    <mergeCell ref="B25:E25"/>
    <mergeCell ref="S30:T30"/>
    <mergeCell ref="A28:A29"/>
    <mergeCell ref="B28:E28"/>
    <mergeCell ref="S28:T28"/>
    <mergeCell ref="U28:U29"/>
    <mergeCell ref="B29:E29"/>
    <mergeCell ref="S29:T29"/>
    <mergeCell ref="S25:T25"/>
    <mergeCell ref="U25:U27"/>
    <mergeCell ref="B26:E26"/>
    <mergeCell ref="S26:T26"/>
    <mergeCell ref="B27:E27"/>
    <mergeCell ref="S27:T27"/>
    <mergeCell ref="H28:H29"/>
    <mergeCell ref="A23:A24"/>
    <mergeCell ref="B23:E23"/>
    <mergeCell ref="S23:T23"/>
    <mergeCell ref="U23:U24"/>
    <mergeCell ref="B24:E24"/>
    <mergeCell ref="S24:T24"/>
    <mergeCell ref="A20:A22"/>
    <mergeCell ref="B20:E20"/>
    <mergeCell ref="S20:T20"/>
    <mergeCell ref="U20:U22"/>
    <mergeCell ref="B21:E21"/>
    <mergeCell ref="S21:T21"/>
    <mergeCell ref="B22:E22"/>
    <mergeCell ref="S22:T22"/>
    <mergeCell ref="H20:H22"/>
    <mergeCell ref="U17:U18"/>
    <mergeCell ref="S18:T18"/>
    <mergeCell ref="A15:A16"/>
    <mergeCell ref="B15:E16"/>
    <mergeCell ref="B19:E19"/>
    <mergeCell ref="S19:T19"/>
    <mergeCell ref="S14:T14"/>
    <mergeCell ref="G12:G14"/>
    <mergeCell ref="H12:H14"/>
    <mergeCell ref="S15:T15"/>
    <mergeCell ref="A17:A18"/>
    <mergeCell ref="B17:E18"/>
    <mergeCell ref="S17:T17"/>
    <mergeCell ref="A10:D10"/>
    <mergeCell ref="E10:U10"/>
    <mergeCell ref="A11:D11"/>
    <mergeCell ref="E11:U11"/>
    <mergeCell ref="A12:A14"/>
    <mergeCell ref="B12:E14"/>
    <mergeCell ref="F12:F14"/>
    <mergeCell ref="I12:I14"/>
    <mergeCell ref="J12:J14"/>
    <mergeCell ref="K12:U13"/>
    <mergeCell ref="A7:D7"/>
    <mergeCell ref="E7:U7"/>
    <mergeCell ref="A8:D8"/>
    <mergeCell ref="E8:U8"/>
    <mergeCell ref="A9:D9"/>
    <mergeCell ref="E9:U9"/>
    <mergeCell ref="A5:U5"/>
    <mergeCell ref="A6:U6"/>
    <mergeCell ref="A1:C4"/>
    <mergeCell ref="D1:Q2"/>
    <mergeCell ref="S1:U1"/>
    <mergeCell ref="S2:U2"/>
    <mergeCell ref="D3:Q4"/>
    <mergeCell ref="T3:U3"/>
    <mergeCell ref="T4:U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Monica Alexandra Alvarez Hernandez</cp:lastModifiedBy>
  <cp:lastPrinted>2016-12-29T15:17:03Z</cp:lastPrinted>
  <dcterms:created xsi:type="dcterms:W3CDTF">2009-04-02T20:41:07Z</dcterms:created>
  <dcterms:modified xsi:type="dcterms:W3CDTF">2020-04-16T18:29:34Z</dcterms:modified>
  <cp:category/>
  <cp:version/>
  <cp:contentType/>
  <cp:contentStatus/>
</cp:coreProperties>
</file>