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POA H.A." sheetId="1" r:id="rId1"/>
    <sheet name="POA H.B. " sheetId="2" r:id="rId2"/>
    <sheet name="POA H.C. " sheetId="3" r:id="rId3"/>
    <sheet name="POA H.D." sheetId="4" r:id="rId4"/>
  </sheets>
  <externalReferences>
    <externalReference r:id="rId7"/>
    <externalReference r:id="rId8"/>
    <externalReference r:id="rId9"/>
  </externalReferences>
  <definedNames>
    <definedName name="_xlnm.Print_Area" localSheetId="0">'POA H.A.'!$A$1:$O$27</definedName>
    <definedName name="_xlnm.Print_Titles" localSheetId="1">'POA H.B. '!$1:$8</definedName>
  </definedNames>
  <calcPr fullCalcOnLoad="1"/>
</workbook>
</file>

<file path=xl/comments1.xml><?xml version="1.0" encoding="utf-8"?>
<comments xmlns="http://schemas.openxmlformats.org/spreadsheetml/2006/main">
  <authors>
    <author>grodriguez</author>
    <author>Celia Vel?squez</author>
  </authors>
  <commentList>
    <comment ref="L12" authorId="0">
      <text>
        <r>
          <rPr>
            <b/>
            <sz val="9"/>
            <rFont val="Tahoma"/>
            <family val="2"/>
          </rPr>
          <t>CADA ACTIVIDAD POA DEBE TENER SU PRESUPUESTO INDEPENDIENTE</t>
        </r>
      </text>
    </comment>
    <comment ref="B12" authorId="1">
      <text>
        <r>
          <rPr>
            <sz val="9"/>
            <rFont val="Tahoma"/>
            <family val="2"/>
          </rPr>
          <t xml:space="preserve">Inserte las filas que sean necesarias
</t>
        </r>
      </text>
    </comment>
  </commentList>
</comments>
</file>

<file path=xl/comments4.xml><?xml version="1.0" encoding="utf-8"?>
<comments xmlns="http://schemas.openxmlformats.org/spreadsheetml/2006/main">
  <authors>
    <author>Celia Isabel Velasquez Feria</author>
  </authors>
  <commentList>
    <comment ref="F24" authorId="0">
      <text>
        <r>
          <rPr>
            <b/>
            <sz val="9"/>
            <rFont val="Tahoma"/>
            <family val="2"/>
          </rPr>
          <t>Celia Isabel Velasquez Feria:</t>
        </r>
        <r>
          <rPr>
            <sz val="9"/>
            <rFont val="Tahoma"/>
            <family val="2"/>
          </rPr>
          <t xml:space="preserve">
ELIMINAR SIAC</t>
        </r>
      </text>
    </comment>
  </commentList>
</comments>
</file>

<file path=xl/sharedStrings.xml><?xml version="1.0" encoding="utf-8"?>
<sst xmlns="http://schemas.openxmlformats.org/spreadsheetml/2006/main" count="456" uniqueCount="235">
  <si>
    <t>PRESUPUESTO</t>
  </si>
  <si>
    <t>VALOR ($)</t>
  </si>
  <si>
    <t>PROYECTO:</t>
  </si>
  <si>
    <t xml:space="preserve">LINEA ESTRATEGICA DEL PGAR: </t>
  </si>
  <si>
    <t>(+ o -)</t>
  </si>
  <si>
    <t>No.</t>
  </si>
  <si>
    <t>LOCALIZACION  (Región, municipio, zona o área)</t>
  </si>
  <si>
    <t>INDICADORES CLAVES DE RENDIMIENTO O GESTION</t>
  </si>
  <si>
    <t>POA</t>
  </si>
  <si>
    <t>TOTAL</t>
  </si>
  <si>
    <t>ELABORÓ</t>
  </si>
  <si>
    <t>NOMBRE</t>
  </si>
  <si>
    <t>CARGO / ROL</t>
  </si>
  <si>
    <t>FECHA</t>
  </si>
  <si>
    <t>CORPORACIÓN AUTONOMA REGIONAL DE BOYACÁ</t>
  </si>
  <si>
    <t xml:space="preserve">CONCEPTO </t>
  </si>
  <si>
    <t xml:space="preserve">PERFIL </t>
  </si>
  <si>
    <t>CANTIDAD</t>
  </si>
  <si>
    <t>VALOR MENSUAL $</t>
  </si>
  <si>
    <t>No. DE MESES</t>
  </si>
  <si>
    <t>VALOR TOTAL $</t>
  </si>
  <si>
    <t>CRONOGRAMA DE ADQUISICION</t>
  </si>
  <si>
    <t>ENERO</t>
  </si>
  <si>
    <t>MARZO</t>
  </si>
  <si>
    <t>ABRIL</t>
  </si>
  <si>
    <t>MAYO</t>
  </si>
  <si>
    <t>JUNIO</t>
  </si>
  <si>
    <t>JULIO</t>
  </si>
  <si>
    <t>AGOSTO</t>
  </si>
  <si>
    <t>SUBTOTAL $</t>
  </si>
  <si>
    <t xml:space="preserve">MATERIALES E INSUMOS </t>
  </si>
  <si>
    <t>DESCRIPCIÓN</t>
  </si>
  <si>
    <t>UNIDAD</t>
  </si>
  <si>
    <t>VALOR UNITARIO $</t>
  </si>
  <si>
    <t>MAQUINARIA Y EQUIPOS</t>
  </si>
  <si>
    <t>UNIDAD DE MEDIDA</t>
  </si>
  <si>
    <t>VALOR TOTAL</t>
  </si>
  <si>
    <t>SOFTWARE (LICENCIAS )</t>
  </si>
  <si>
    <t xml:space="preserve">CONVENIOS </t>
  </si>
  <si>
    <t>PLAZO</t>
  </si>
  <si>
    <t>APORTE CORPOBOYACA</t>
  </si>
  <si>
    <t>APORTE CONTRAPARTIDA</t>
  </si>
  <si>
    <t>ENTE EJECUTOR</t>
  </si>
  <si>
    <t>CONSULTORIAS</t>
  </si>
  <si>
    <t>OTROS SERVICIOS</t>
  </si>
  <si>
    <t>NOMBRE DEL PROYECTO</t>
  </si>
  <si>
    <t>LINEA ESTRATEGICA PGAR</t>
  </si>
  <si>
    <t>PROGRAMA</t>
  </si>
  <si>
    <t>TOTAL ELEMENTOS</t>
  </si>
  <si>
    <t>CORPORACIÓN AUTÓNOMA REGIONAL DE BOYACÁ</t>
  </si>
  <si>
    <t>SISTEMA INTEGRADO DE GESTIÓN DE LA CALIDAD</t>
  </si>
  <si>
    <t>FORMULACIÓN, EVALUACIÓN Y SEGUIMIENTO A LA GESTIÓN MISIONAL</t>
  </si>
  <si>
    <t>FORMATO DE REGISTRO</t>
  </si>
  <si>
    <t>FEV-16</t>
  </si>
  <si>
    <t>PLAN OPERATIVO ANUAL DE INVERSIÓN</t>
  </si>
  <si>
    <t>SEPT.</t>
  </si>
  <si>
    <t>OCT.</t>
  </si>
  <si>
    <t>NOV.</t>
  </si>
  <si>
    <t>DIC.</t>
  </si>
  <si>
    <t>FEB.</t>
  </si>
  <si>
    <t>PROGRAMA PLAN DE ACCIÓN:</t>
  </si>
  <si>
    <t>RUBRO PRESUPUESTAL:</t>
  </si>
  <si>
    <t>PA</t>
  </si>
  <si>
    <t>METAS Y COSTOS DEL PROYECTO</t>
  </si>
  <si>
    <t>DESCRIPCIÓN CAMBIO</t>
  </si>
  <si>
    <t>FORMULACIÓN, EVALUACIÓN Y SEGUIMIENTO A LA GESTION MISIONAL</t>
  </si>
  <si>
    <t>Página 1 de 4</t>
  </si>
  <si>
    <t>Página 2 de 4</t>
  </si>
  <si>
    <t>Página 3 de 4</t>
  </si>
  <si>
    <t>Página 4 de 4</t>
  </si>
  <si>
    <t>DESCRIPCION DEL ELEMENTO</t>
  </si>
  <si>
    <t>CODIGO ALMACEN</t>
  </si>
  <si>
    <t>VALOR TOTAL  $</t>
  </si>
  <si>
    <t>FIRMA</t>
  </si>
  <si>
    <t>INDICADOR</t>
  </si>
  <si>
    <t>TOTAL RECURSOS DE INVERSION  (en miles de pesos)</t>
  </si>
  <si>
    <t>TOTAL META FISICA</t>
  </si>
  <si>
    <t>Profesional especializado</t>
  </si>
  <si>
    <t>Profesional universitario</t>
  </si>
  <si>
    <t>Tecnico</t>
  </si>
  <si>
    <t>Asistencial</t>
  </si>
  <si>
    <t>GRADO</t>
  </si>
  <si>
    <t>VALOR ANUAL</t>
  </si>
  <si>
    <t>Asesor</t>
  </si>
  <si>
    <t>CODIGO</t>
  </si>
  <si>
    <t>DENOMINACION</t>
  </si>
  <si>
    <t>VERSION</t>
  </si>
  <si>
    <t>APROBÓ</t>
  </si>
  <si>
    <t>PLANTA PERSONAL  (SI APLICA)</t>
  </si>
  <si>
    <t>GASTOS OPERATIVOS</t>
  </si>
  <si>
    <t>TOTAL $</t>
  </si>
  <si>
    <t>Viaticos</t>
  </si>
  <si>
    <t>Adición / reducción (1):</t>
  </si>
  <si>
    <t>Adición / reducción (2):</t>
  </si>
  <si>
    <t>Adición / reducción (3):</t>
  </si>
  <si>
    <t>EVALUACIÓN MISIONAL</t>
  </si>
  <si>
    <t>FUENTE DE RECURSOS $</t>
  </si>
  <si>
    <r>
      <t xml:space="preserve">1.
</t>
    </r>
    <r>
      <rPr>
        <b/>
        <sz val="8"/>
        <color indexed="23"/>
        <rFont val="Arial"/>
        <family val="2"/>
      </rPr>
      <t>…………………………..</t>
    </r>
  </si>
  <si>
    <t>PERSONAL EXTERNO</t>
  </si>
  <si>
    <t>Transporte (Camionetas)</t>
  </si>
  <si>
    <t>Papeleria y útiles de oficina</t>
  </si>
  <si>
    <t>TOTAL PROGRAMADO</t>
  </si>
  <si>
    <t>A. - PLAN OPERATIVO ANUAL DE INVERSIÓN</t>
  </si>
  <si>
    <t>D. - MATRIZ DE ACCIONES OPERATIVAS PROYECTO</t>
  </si>
  <si>
    <t xml:space="preserve">Presupuesto asignado: </t>
  </si>
  <si>
    <t>SUBPROGRAMA</t>
  </si>
  <si>
    <t>OBJETIVO DEL SUBPROGRAMA</t>
  </si>
  <si>
    <t>ACTIVIDAD</t>
  </si>
  <si>
    <t>LINEA BASE</t>
  </si>
  <si>
    <t>SUBPROGRAMA PLAN DE ACCION:</t>
  </si>
  <si>
    <t>ACTIVIDADES POA</t>
  </si>
  <si>
    <t>SUBTOTAL</t>
  </si>
  <si>
    <t>PROYECTO</t>
  </si>
  <si>
    <t>TOTAL COSTOS PROYECTOS</t>
  </si>
  <si>
    <t>Porcentaje</t>
  </si>
  <si>
    <t>METAS AÑO 2016</t>
  </si>
  <si>
    <t>COSTOS PORYECTOS  AÑO 2016</t>
  </si>
  <si>
    <t>METAS AÑO 2017</t>
  </si>
  <si>
    <t>COSTOS PORYECTOS  AÑO 2017</t>
  </si>
  <si>
    <t>METAS AÑO 2018</t>
  </si>
  <si>
    <t>COSTOS PORYECTOS  AÑO 2018</t>
  </si>
  <si>
    <t>COSTOS PORYECTOS  AÑO  2019</t>
  </si>
  <si>
    <t>METAS AÑO  2019</t>
  </si>
  <si>
    <t>Número</t>
  </si>
  <si>
    <t>FORTALECIMIENTO DEL SINA PARA LA GESTIÓN AMBIENTAL</t>
  </si>
  <si>
    <t xml:space="preserve"> Fortalecimiento Interno</t>
  </si>
  <si>
    <t xml:space="preserve">Apoyar los procesos de actualización  catastral en los municipios priorizados </t>
  </si>
  <si>
    <t xml:space="preserve"> Redes de Monitoreo y Calidad Ambiental  </t>
  </si>
  <si>
    <t>Laboratorio de análisis</t>
  </si>
  <si>
    <t>Construir un laboratorio de análisis ambiental</t>
  </si>
  <si>
    <t>Mapas de ruido</t>
  </si>
  <si>
    <t>Actualización, Seguimiento y/o elaboración de mapas para el manejo del ruido en las poblaciones por encima de 100.000 habitantes.</t>
  </si>
  <si>
    <t xml:space="preserve">Control de gases en fuentes móviles </t>
  </si>
  <si>
    <t xml:space="preserve">Realizar operativos control de gases en fuentes móviles </t>
  </si>
  <si>
    <t>Vigilancia de Calidad del aire</t>
  </si>
  <si>
    <t>Adquisición, Fortalecimiento,  Operación, mantenimiento y calibración de las estaciones de monitoreo de calidad del aire y meteorológicas.</t>
  </si>
  <si>
    <t>Formulación e implementación de un programa de seguimiento a la calidad del aire.</t>
  </si>
  <si>
    <t>Reporte de la información al SIAC Aire</t>
  </si>
  <si>
    <t>Monitoreo Calidad del agua</t>
  </si>
  <si>
    <t xml:space="preserve"> Operación, mantenimiento y calibración de las estaciones de monitoreo de calidad del agua</t>
  </si>
  <si>
    <t>Reporte de la información al SIAC Agua</t>
  </si>
  <si>
    <t>Plan de monitoreo a cuerpos de agua</t>
  </si>
  <si>
    <t>Realizar monitoreos a sujetos pasivos</t>
  </si>
  <si>
    <t>Realizar monitoreo al sistema integrado de aguas termominerales, subterráneas del área de influencia microcuenca quebrada honda Lago Sochagota (Paipa)</t>
  </si>
  <si>
    <t>Realizar monitoreos cuencas priorizadas</t>
  </si>
  <si>
    <t>Laboratorio de la Calidad Ambiental</t>
  </si>
  <si>
    <t>Realizar adquisición, mantenimiento y calibración de equipos materiales y reactivos del laboratorio de calidad ambiental.</t>
  </si>
  <si>
    <t>Participar en pruebas interlaboratorios.</t>
  </si>
  <si>
    <t>Porcentaje de avance en la construcción del Laboratorio de Análisis Ambiental</t>
  </si>
  <si>
    <t>Número de Mapas de Ruido actualizados</t>
  </si>
  <si>
    <t>Número de seguimientos a Mapas de Ruido</t>
  </si>
  <si>
    <t>Número de operativos de control de emisión de gases en fuentes móviles realizados</t>
  </si>
  <si>
    <t>Porcentaje de avance en la formulación e implementación del programa de seguimiento a la calidad del aire.</t>
  </si>
  <si>
    <t>Porcentaje de actualización y reporte de la información</t>
  </si>
  <si>
    <t>Porcentaje de estaciones de monitoreo de calidad del agua en operación</t>
  </si>
  <si>
    <t>Número de monitoreos a sujetos pasivos priorizados</t>
  </si>
  <si>
    <t>Número de monitoreos al sistema integrado de aguas termominerales, subterráneas del área de influencia microcuenca quebrada honda Lago Sochagota (Paipa) realizados</t>
  </si>
  <si>
    <t>Número de monitoreos realizados a cuencas priorizadas</t>
  </si>
  <si>
    <t>Porcentaje de cumplimiento del cronograma de adquisiciones, mantenimiento y calibración del laboratorio de calidad ambiental</t>
  </si>
  <si>
    <t>Número de participaciones en pruebas interlaboratorios realizadas</t>
  </si>
  <si>
    <r>
      <t xml:space="preserve">Porcentaje de actualización y reporte de la información </t>
    </r>
    <r>
      <rPr>
        <sz val="13"/>
        <color indexed="10"/>
        <rFont val="Arial Narrow"/>
        <family val="2"/>
      </rPr>
      <t>al SIAC</t>
    </r>
  </si>
  <si>
    <t>ACTIVIDADES PA</t>
  </si>
  <si>
    <t>Evaluar y Disminuir las emisiones atmosféricas y monitorear la calidad del agua en la Jurisdicción</t>
  </si>
  <si>
    <t>PGN</t>
  </si>
  <si>
    <t>TRC</t>
  </si>
  <si>
    <t>TUAS</t>
  </si>
  <si>
    <t>TERMICA</t>
  </si>
  <si>
    <t>HIDROSOGAMOSO</t>
  </si>
  <si>
    <t>GARAGOA</t>
  </si>
  <si>
    <t>EXCEDENTES FINANCIEROS</t>
  </si>
  <si>
    <t>Fortalecimiento Interno</t>
  </si>
  <si>
    <t xml:space="preserve">Redes de Monitoreo y Calidad Ambiental  </t>
  </si>
  <si>
    <t>Porcentaje de estaciones de monitoreo de calidad del aire  en operación</t>
  </si>
  <si>
    <t>LUZ DEYANIRA GONZALEZ CASTILLO</t>
  </si>
  <si>
    <t>Responsable Proceso Evaluación Misional</t>
  </si>
  <si>
    <t>Versión 0</t>
  </si>
  <si>
    <t xml:space="preserve"> </t>
  </si>
  <si>
    <t>SOBRETASA</t>
  </si>
  <si>
    <t>VENTA DE BIENES Y SERVICIOS</t>
  </si>
  <si>
    <t>BERTHA CRUZ FORERO</t>
  </si>
  <si>
    <t xml:space="preserve">Subdirector Recursos Naturales </t>
  </si>
  <si>
    <t>B. - PROGRAMACION PLAN DE NECESIDADES  AÑO 2019</t>
  </si>
  <si>
    <t>C. - PROGRAMACION BIENES Y SERVICIOS  ALMACÉN AÑO  2019</t>
  </si>
  <si>
    <t>VALOR UNITARIO Incluido IVA $ 
2019</t>
  </si>
  <si>
    <t>Formulacion Plan Operativo</t>
  </si>
  <si>
    <t xml:space="preserve">Ingeniero Electronico </t>
  </si>
  <si>
    <t>Ingeniero de sistemas</t>
  </si>
  <si>
    <t xml:space="preserve">Tecnologa en Recursos Naturales Renovables </t>
  </si>
  <si>
    <t>Ingenieria Electronica</t>
  </si>
  <si>
    <t>1</t>
  </si>
  <si>
    <t>Und</t>
  </si>
  <si>
    <t xml:space="preserve">Planes de datos estaciones calidad del aire </t>
  </si>
  <si>
    <t>Servicio de internet para estaciones KOICA</t>
  </si>
  <si>
    <t>operación, mantenimiento y calibración de las estaciones de monitoreo de calidad del aire y meteorologicas</t>
  </si>
  <si>
    <t>Jurisdicción de Corpoboyacá</t>
  </si>
  <si>
    <t>Seguimiento a la calidad del aire</t>
  </si>
  <si>
    <t xml:space="preserve">Actualización y reporte de información al SIAC </t>
  </si>
  <si>
    <t xml:space="preserve">Porcentaje de actualización y reporte de información al SIAC Aire/ Porcentaje de Información </t>
  </si>
  <si>
    <t xml:space="preserve">informes de calidad del aire elaborados/informes de seguimiento a la calidad del aire programado </t>
  </si>
  <si>
    <t>(Numero de estaciones en operación /Numero de estaciones instaladas )*100</t>
  </si>
  <si>
    <t>TRANSFERENCIAS SECTOR TERMOELECTRICO</t>
  </si>
  <si>
    <t>TRANSFERENCIAS ARGOS</t>
  </si>
  <si>
    <t>Estudio de análisis jurídico y financiero para la estructuración de una persona jurídica</t>
  </si>
  <si>
    <t>Gastos de transporte</t>
  </si>
  <si>
    <t>Ingeniero Ambiental y /o Sanitario</t>
  </si>
  <si>
    <t>3204-0900-0001-0002-03</t>
  </si>
  <si>
    <t>251010007</t>
  </si>
  <si>
    <t>Escaner</t>
  </si>
  <si>
    <t>Unidad</t>
  </si>
  <si>
    <t>Prestación de servicios profesionales como Ingeniero Electrónico para ejecutar actividades dentro del proyecto “ SISTEMA DE VIGILANCIA DE CALIDAD DEL AIRE”, de conformidad con las especificaciones técnicas que obran en los estudios previos.</t>
  </si>
  <si>
    <t>Prestación de servicios profesionales como Ingeniero de sistemas para formar parte del grupo de trabajo del subprograma “REDES DE MONITOREO Y CALIDAD AMBIENTAL”  en los proyectos  “Vigilancia de Calidad Del Aire” y “Monitoreo calidad del agua”, de conformidad con las especificaciones técnicas que obran en los estudios previos</t>
  </si>
  <si>
    <t>Prestación de servicios  de apoyo a la gestión para formar parte del grupo de trabajo del subprograma “Redes de Monitoreo y Calidad Ambiental” en el proyecto “vigilancia de calidad del aire” ; en lo relacionado con la conducción del vehículo  propiedad de la corporación para el funcionamiento del Sistemas de vigilancia de calidad del aire, de conformidad con las especificaciones técnicas que obran en los estudios previos.</t>
  </si>
  <si>
    <t>Prestación de servicios como tecnólogo en Recursos Naturales para ejecutar actividades dentro del proyecto “VIGILANCIA DE CALIDAD DEL AIRE, de conformidad con las especificaciones técnicas que obran en los estudios previos.</t>
  </si>
  <si>
    <t>Prestación de servicios profesionales como Ingeniero Ambiental y /o Sanitario  para ejecutar actividades dentro del proyecto “VIGILANCIA DE CALIDAD DEL AIRE, de conformidad con las especificaciones técnicas que obran en los estudios previos</t>
  </si>
  <si>
    <t>Servicio de Mantenimiento y Calibración de los equipos medidores de flujo marca Mesalabs  del sistema de vigilancia de calidad del aire de CORPOBOYACA, como actividad del proyecto Sistema de Vigilancia de calidad del aire, de conformidad con las especificaciones técnicas descritas en los estudios previos.</t>
  </si>
  <si>
    <t xml:space="preserve">Und </t>
  </si>
  <si>
    <t xml:space="preserve">8 Estaciónes en operación y con mantenimiento </t>
  </si>
  <si>
    <t>12 Informes de seguimiento a la calidad del aire.</t>
  </si>
  <si>
    <t xml:space="preserve">100%  de actualización y reporte de información al SIAC Aire </t>
  </si>
  <si>
    <t>Suministro de Repuestos del equipo de monitoreo de Material Particulado Marca Thermo Scientific  FH- 62 C - 14 Serie E -  de la estaciones de Calidad del Aire, como actividad del proyecto “Vigilancia de calidad del aire” de conformidad con las especificaciones Técnicas descritas en los estudios previos.</t>
  </si>
  <si>
    <t>Unid</t>
  </si>
  <si>
    <t>Suministro de Repuestos y consumibles Marca Environnement de la estaciones de Calidad del Aire, como actividad del proyecto “Sistema de Vigilancia de calidad del aire” de conformidad con las especificaciones Técnicas descritas en los estudios previos.</t>
  </si>
  <si>
    <t xml:space="preserve">Prestar el servicio de mantenimiento preventivo y correctivo de los equipos de aire acondicionado de las estaciones automáticas pertenecientes a la red de monitoreo de calidad del aire de la corporación como actividad del proyecto Sistema de Vigilancia de calidad del aire de conformidad con las especificaciones técnicas descritas en los Estudios Previos </t>
  </si>
  <si>
    <t>Arriendo de un espacio físico y/o predio para la operación de una estación de monitoreo de calidad del aire, en la vereda de Pirgüa del municipio de Tunja.</t>
  </si>
  <si>
    <t>Servicio de Calibración acreditada de los termohigrometros  del sistema de vigilancia de calidad del aire de CORPOBOYACA, como actividad del proyecto Sistema de Vigilancia de calidad del aire, de conformidad con las especificaciones técnicas descritas en los estudios previos.</t>
  </si>
  <si>
    <t>Servicio de Calibración fotometro de ozono perteneciente   del sistema de vigilancia de calidad del aire de CORPOBOYACA, como actividad del proyecto Sistema de Vigilancia de calidad del aire, de conformidad con las especificaciones técnicas descritas en los estudios previos.</t>
  </si>
  <si>
    <t>Acuerdo No. 09 del 13 de junio de 2019 Por el cual se adicionan excedentes financieros del año 2018 al presupuesto con recursos propios de la Corporación Autónoma Regional de Boyacá - CORPOBOYACA, para la vigencia fiscal de 2019</t>
  </si>
  <si>
    <t>Global</t>
  </si>
  <si>
    <t>RENDIMIENTOS FINANCIEROS  SOBRETASA</t>
  </si>
  <si>
    <t>Adquisicion de equipos (calibrador y dataloger)</t>
  </si>
  <si>
    <t>ADICION Y PRORROGA "Prestación de servicios profesionales como Ingeniero Electrónico para ejecutar actividades dentro del proyecto “ SISTEMA DE VIGILANCIA DE CALIDAD DEL AIRE”, de conformidad con las especificaciones técnicas que obran en los estudios previos."</t>
  </si>
  <si>
    <t>ADICION Y PRORROGA " Prestación de servicios profesionales como Ingeniero de sistemas para formar parte del grupo de trabajo del subprograma “REDES DE MONITOREO Y CALIDAD AMBIENTAL”  en los proyectos  “Vigilancia de Calidad Del Aire” y “Monitoreo calidad del agua”, de conformidad con las especificaciones técnicas que obran en los estudios previos</t>
  </si>
  <si>
    <t>ADICION Y PRORROGA Prestación de servicios  de apoyo a la gestión para formar parte del grupo de trabajo del subprograma “Redes de Monitoreo y Calidad Ambiental” en el proyecto “vigilancia de calidad del aire” ; en lo relacionado con la conducción del vehículo  propiedad de la corporación para el funcionamiento del Sistemas de vigilancia de calidad del aire, de conformidad con las especificaciones técnicas que obran en los estudios previos.</t>
  </si>
  <si>
    <t>ADICION Y PRORROGA " Prestación de servicios profesionales como Ingeniero Electrónico para ejecutar actividades dentro del proyecto “ SISTEMA DE VIGILANCIA DE CALIDAD DEL AIRE”, de conformidad con las especificaciones técnicas que obran en los estudios previos."</t>
  </si>
  <si>
    <t>Para ajustar</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</si>
</sst>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quot;$&quot;\ * #,##0_ ;_ &quot;$&quot;\ * \-#,##0_ ;_ &quot;$&quot;\ * &quot;-&quot;_ ;_ @_ "/>
    <numFmt numFmtId="187" formatCode="_ * #,##0.00_ ;_ * \-#,##0.00_ ;_ * &quot;-&quot;??_ ;_ @_ "/>
    <numFmt numFmtId="188" formatCode="_-* #,##0\ _€_-;\-* #,##0\ _€_-;_-* &quot;-&quot;??\ _€_-;_-@_-"/>
    <numFmt numFmtId="189" formatCode="_(* #,##0_);_(* \(#,##0\);_(* &quot;-&quot;??_);_(@_)"/>
    <numFmt numFmtId="190" formatCode="_ [$$-2C0A]\ * #,##0_ ;_ [$$-2C0A]\ * \-#,##0_ ;_ [$$-2C0A]\ * &quot;-&quot;_ ;_ @_ "/>
    <numFmt numFmtId="191" formatCode="_-[$$-340A]\ * #,##0_-;\-[$$-340A]\ * #,##0_-;_-[$$-340A]\ * &quot;-&quot;_-;_-@_-"/>
    <numFmt numFmtId="192" formatCode="_-&quot;$&quot;* #,##0_-;\-&quot;$&quot;* #,##0_-;_-&quot;$&quot;* &quot;-&quot;??_-;_-@_-"/>
    <numFmt numFmtId="193" formatCode="[$-240A]dddd\,\ d\ &quot;de&quot;\ mmmm\ &quot;de&quot;\ yyyy"/>
    <numFmt numFmtId="194" formatCode="[$-240A]h:mm:ss\ AM/PM"/>
    <numFmt numFmtId="195" formatCode="&quot;$&quot;\ #,##0"/>
    <numFmt numFmtId="196" formatCode="[$-240A]dddd\,\ dd&quot; de &quot;mmmm&quot; de &quot;yyyy"/>
    <numFmt numFmtId="197" formatCode="[$-240A]hh:mm:ss\ AM/PM"/>
    <numFmt numFmtId="198" formatCode="0.0"/>
    <numFmt numFmtId="199" formatCode="_(&quot;$&quot;\ * #,##0.0_);_(&quot;$&quot;\ * \(#,##0.0\);_(&quot;$&quot;\ * &quot;-&quot;??_);_(@_)"/>
    <numFmt numFmtId="200" formatCode="_(&quot;$&quot;\ * #,##0_);_(&quot;$&quot;\ * \(#,##0\);_(&quot;$&quot;\ * &quot;-&quot;??_);_(@_)"/>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quot;$&quot;\ #,##0.00"/>
    <numFmt numFmtId="206" formatCode="#,###\ &quot;COP&quot;"/>
    <numFmt numFmtId="207" formatCode="_(* #,##0.0000_);_(* \(#,##0.0000\);_(* &quot;-&quot;??_);_(@_)"/>
  </numFmts>
  <fonts count="5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8"/>
      <name val="Arial"/>
      <family val="2"/>
    </font>
    <font>
      <b/>
      <sz val="10"/>
      <name val="Arial"/>
      <family val="2"/>
    </font>
    <font>
      <b/>
      <sz val="8"/>
      <name val="Arial"/>
      <family val="2"/>
    </font>
    <font>
      <sz val="9"/>
      <name val="Arial"/>
      <family val="2"/>
    </font>
    <font>
      <sz val="12"/>
      <name val="Arial"/>
      <family val="2"/>
    </font>
    <font>
      <sz val="14"/>
      <name val="Arial"/>
      <family val="2"/>
    </font>
    <font>
      <sz val="11"/>
      <name val="Arial"/>
      <family val="2"/>
    </font>
    <font>
      <sz val="6"/>
      <name val="Arial"/>
      <family val="2"/>
    </font>
    <font>
      <b/>
      <sz val="9"/>
      <name val="Arial"/>
      <family val="2"/>
    </font>
    <font>
      <b/>
      <sz val="12"/>
      <name val="Arial"/>
      <family val="2"/>
    </font>
    <font>
      <b/>
      <sz val="9"/>
      <name val="Tahoma"/>
      <family val="2"/>
    </font>
    <font>
      <sz val="9"/>
      <name val="Tahoma"/>
      <family val="2"/>
    </font>
    <font>
      <b/>
      <sz val="8"/>
      <color indexed="23"/>
      <name val="Arial"/>
      <family val="2"/>
    </font>
    <font>
      <sz val="13"/>
      <name val="Arial Narrow"/>
      <family val="2"/>
    </font>
    <font>
      <sz val="13"/>
      <color indexed="10"/>
      <name val="Arial Narrow"/>
      <family val="2"/>
    </font>
    <font>
      <sz val="7"/>
      <name val="Arial"/>
      <family val="2"/>
    </font>
    <font>
      <sz val="10"/>
      <name val="Arial Narrow"/>
      <family val="2"/>
    </font>
    <font>
      <sz val="10"/>
      <color indexed="8"/>
      <name val="Verdana"/>
      <family val="2"/>
    </font>
    <font>
      <sz val="10"/>
      <color indexed="8"/>
      <name val="Arial"/>
      <family val="2"/>
    </font>
    <font>
      <sz val="10"/>
      <color indexed="10"/>
      <name val="Arial"/>
      <family val="2"/>
    </font>
    <font>
      <sz val="8"/>
      <color indexed="10"/>
      <name val="Arial"/>
      <family val="2"/>
    </font>
    <font>
      <sz val="14"/>
      <color indexed="8"/>
      <name val="Arial Narrow"/>
      <family val="2"/>
    </font>
    <font>
      <sz val="13"/>
      <color indexed="8"/>
      <name val="Arial Narrow"/>
      <family val="2"/>
    </font>
    <font>
      <sz val="14"/>
      <color indexed="8"/>
      <name val="Calibri"/>
      <family val="2"/>
    </font>
    <font>
      <sz val="12"/>
      <color indexed="8"/>
      <name val="Arial"/>
      <family val="2"/>
    </font>
    <font>
      <sz val="9"/>
      <color indexed="63"/>
      <name val="Verdana"/>
      <family val="2"/>
    </font>
    <font>
      <sz val="11"/>
      <color indexed="63"/>
      <name val="Verdana"/>
      <family val="2"/>
    </font>
    <font>
      <b/>
      <sz val="10"/>
      <color indexed="8"/>
      <name val="Arial"/>
      <family val="2"/>
    </font>
    <font>
      <sz val="10"/>
      <color theme="1"/>
      <name val="Verdana"/>
      <family val="2"/>
    </font>
    <font>
      <sz val="10"/>
      <color theme="1"/>
      <name val="Arial"/>
      <family val="2"/>
    </font>
    <font>
      <sz val="10"/>
      <color rgb="FFFF0000"/>
      <name val="Arial"/>
      <family val="2"/>
    </font>
    <font>
      <sz val="8"/>
      <color rgb="FFFF0000"/>
      <name val="Arial"/>
      <family val="2"/>
    </font>
    <font>
      <sz val="14"/>
      <color theme="1"/>
      <name val="Arial Narrow"/>
      <family val="2"/>
    </font>
    <font>
      <sz val="13"/>
      <color theme="1"/>
      <name val="Arial Narrow"/>
      <family val="2"/>
    </font>
    <font>
      <sz val="14"/>
      <color theme="1"/>
      <name val="Calibri"/>
      <family val="2"/>
    </font>
    <font>
      <sz val="12"/>
      <color theme="1"/>
      <name val="Arial"/>
      <family val="2"/>
    </font>
    <font>
      <sz val="9"/>
      <color rgb="FF222222"/>
      <name val="Verdana"/>
      <family val="2"/>
    </font>
    <font>
      <sz val="11"/>
      <color rgb="FF222222"/>
      <name val="Verdana"/>
      <family val="2"/>
    </font>
    <font>
      <b/>
      <sz val="10"/>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thin"/>
    </border>
    <border>
      <left/>
      <right/>
      <top style="medium"/>
      <bottom/>
    </border>
    <border>
      <left/>
      <right style="medium"/>
      <top style="medium"/>
      <bottom/>
    </border>
    <border>
      <left style="thin"/>
      <right style="medium"/>
      <top style="thin"/>
      <bottom style="thin"/>
    </border>
    <border>
      <left style="thin"/>
      <right style="thin"/>
      <top style="thin"/>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bottom style="thin"/>
    </border>
    <border>
      <left/>
      <right style="medium"/>
      <top/>
      <bottom style="thin"/>
    </border>
    <border>
      <left style="thin"/>
      <right style="thin"/>
      <top style="thin"/>
      <bottom/>
    </border>
    <border>
      <left style="medium"/>
      <right/>
      <top style="medium"/>
      <bottom style="medium"/>
    </border>
    <border>
      <left/>
      <right style="medium"/>
      <top/>
      <bottom/>
    </border>
    <border>
      <left/>
      <right/>
      <top/>
      <bottom style="medium"/>
    </border>
    <border>
      <left/>
      <right style="medium"/>
      <top/>
      <bottom style="medium"/>
    </border>
    <border>
      <left style="thin"/>
      <right/>
      <top style="thin"/>
      <bottom style="thin"/>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right/>
      <top style="thin"/>
      <bottom/>
    </border>
    <border>
      <left/>
      <right style="thin"/>
      <top style="thin"/>
      <bottom/>
    </border>
    <border>
      <left style="thin"/>
      <right style="thin"/>
      <top/>
      <bottom/>
    </border>
    <border>
      <left style="thin"/>
      <right/>
      <top style="thin"/>
      <bottom/>
    </border>
    <border>
      <left>
        <color indexed="63"/>
      </left>
      <right style="medium"/>
      <top style="thin"/>
      <bottom>
        <color indexed="63"/>
      </bottom>
    </border>
    <border>
      <left/>
      <right style="thin"/>
      <top style="thin"/>
      <bottom style="thin"/>
    </border>
    <border>
      <left style="medium"/>
      <right style="thin"/>
      <top style="thin"/>
      <bottom style="thin"/>
    </border>
    <border>
      <left style="medium"/>
      <right/>
      <top style="thin"/>
      <bottom/>
    </border>
    <border>
      <left/>
      <right/>
      <top style="thin"/>
      <bottom style="thin"/>
    </border>
    <border>
      <left style="medium"/>
      <right/>
      <top style="thin"/>
      <bottom style="thin"/>
    </border>
    <border>
      <left style="medium"/>
      <right/>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border>
    <border>
      <left/>
      <right style="thin"/>
      <top style="medium"/>
      <bottom/>
    </border>
    <border>
      <left/>
      <right style="medium"/>
      <top style="thin"/>
      <bottom style="medium"/>
    </border>
    <border>
      <left/>
      <right style="medium"/>
      <top style="thin"/>
      <bottom style="thin"/>
    </border>
    <border>
      <left>
        <color indexed="63"/>
      </left>
      <right style="thin"/>
      <top style="medium"/>
      <bottom style="medium"/>
    </border>
    <border>
      <left style="thin"/>
      <right style="thin"/>
      <top style="medium"/>
      <bottom/>
    </border>
    <border>
      <left style="medium"/>
      <right/>
      <top style="medium"/>
      <bottom style="thin"/>
    </border>
    <border>
      <left style="thin"/>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border>
    <border>
      <left style="medium"/>
      <right style="thin"/>
      <top/>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9" fontId="47" fillId="0" borderId="0" applyFill="0" applyBorder="0" applyProtection="0">
      <alignment horizontal="left" vertical="center"/>
    </xf>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206" fontId="48" fillId="0" borderId="0" applyFont="0" applyFill="0" applyBorder="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475">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19" fillId="0" borderId="0" xfId="0" applyFont="1" applyAlignment="1">
      <alignment vertical="center"/>
    </xf>
    <xf numFmtId="0" fontId="25" fillId="0" borderId="10" xfId="0" applyFont="1" applyBorder="1" applyAlignment="1">
      <alignment horizontal="center" vertical="center" wrapText="1"/>
    </xf>
    <xf numFmtId="0" fontId="20" fillId="0" borderId="0" xfId="0" applyFont="1" applyAlignment="1">
      <alignment horizontal="center" vertical="center" wrapText="1"/>
    </xf>
    <xf numFmtId="0" fontId="26" fillId="0" borderId="0" xfId="0" applyFont="1" applyAlignment="1">
      <alignment vertical="center"/>
    </xf>
    <xf numFmtId="0" fontId="0" fillId="0" borderId="11" xfId="0" applyBorder="1" applyAlignment="1">
      <alignment vertical="center"/>
    </xf>
    <xf numFmtId="3" fontId="22" fillId="0" borderId="0" xfId="63" applyNumberFormat="1" applyFont="1" applyFill="1" applyBorder="1" applyAlignment="1">
      <alignment horizontal="left" vertical="center"/>
    </xf>
    <xf numFmtId="189" fontId="0" fillId="0" borderId="0" xfId="75" applyNumberFormat="1" applyFont="1" applyAlignment="1">
      <alignment horizontal="center" vertical="center"/>
    </xf>
    <xf numFmtId="189" fontId="0" fillId="0" borderId="0" xfId="75" applyNumberFormat="1" applyFont="1" applyAlignment="1">
      <alignment vertical="center"/>
    </xf>
    <xf numFmtId="0" fontId="0" fillId="0" borderId="0" xfId="0" applyAlignment="1">
      <alignment horizontal="center" vertical="center"/>
    </xf>
    <xf numFmtId="0" fontId="22" fillId="0" borderId="0" xfId="0" applyFont="1" applyFill="1" applyAlignment="1">
      <alignment vertical="center"/>
    </xf>
    <xf numFmtId="188" fontId="0" fillId="0" borderId="0" xfId="74" applyNumberFormat="1" applyAlignment="1">
      <alignment vertical="center"/>
    </xf>
    <xf numFmtId="188" fontId="0" fillId="0" borderId="0" xfId="74" applyNumberFormat="1" applyFont="1" applyAlignment="1">
      <alignment vertical="center"/>
    </xf>
    <xf numFmtId="0" fontId="27" fillId="0" borderId="0" xfId="0" applyFont="1" applyFill="1" applyAlignment="1">
      <alignment vertical="center"/>
    </xf>
    <xf numFmtId="3" fontId="22" fillId="0" borderId="0" xfId="0" applyNumberFormat="1" applyFont="1" applyFill="1" applyAlignment="1">
      <alignment vertical="center"/>
    </xf>
    <xf numFmtId="188" fontId="22" fillId="0" borderId="0" xfId="73" applyNumberFormat="1" applyFont="1" applyFill="1" applyAlignment="1">
      <alignment vertical="center"/>
    </xf>
    <xf numFmtId="0" fontId="27" fillId="0" borderId="10" xfId="0" applyFont="1" applyFill="1" applyBorder="1" applyAlignment="1">
      <alignment horizontal="center" vertical="center"/>
    </xf>
    <xf numFmtId="49" fontId="27" fillId="0" borderId="10" xfId="0" applyNumberFormat="1" applyFont="1" applyFill="1" applyBorder="1" applyAlignment="1">
      <alignment horizontal="center" vertical="center" wrapText="1"/>
    </xf>
    <xf numFmtId="188" fontId="27" fillId="0" borderId="10" xfId="73"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88" fontId="27" fillId="0" borderId="10" xfId="73" applyNumberFormat="1" applyFont="1" applyFill="1" applyBorder="1" applyAlignment="1">
      <alignment horizontal="right" vertical="center"/>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188" fontId="22" fillId="0" borderId="0" xfId="73" applyNumberFormat="1" applyFont="1" applyFill="1" applyBorder="1" applyAlignment="1">
      <alignment horizontal="right" vertical="center"/>
    </xf>
    <xf numFmtId="3" fontId="27" fillId="0" borderId="0" xfId="0" applyNumberFormat="1" applyFont="1" applyFill="1" applyAlignment="1">
      <alignment vertical="center"/>
    </xf>
    <xf numFmtId="0" fontId="21" fillId="0" borderId="10" xfId="0" applyFont="1" applyFill="1" applyBorder="1" applyAlignment="1">
      <alignment horizontal="left" vertical="center"/>
    </xf>
    <xf numFmtId="0" fontId="23" fillId="0" borderId="0" xfId="0" applyFont="1" applyBorder="1" applyAlignment="1">
      <alignment vertical="center"/>
    </xf>
    <xf numFmtId="14" fontId="25" fillId="0" borderId="10" xfId="0" applyNumberFormat="1" applyFont="1" applyBorder="1" applyAlignment="1">
      <alignment horizontal="center" vertical="center"/>
    </xf>
    <xf numFmtId="0" fontId="20" fillId="0" borderId="0" xfId="0" applyFont="1" applyBorder="1" applyAlignment="1">
      <alignment horizontal="center" vertical="center"/>
    </xf>
    <xf numFmtId="189" fontId="20" fillId="0" borderId="0" xfId="77" applyNumberFormat="1" applyFont="1" applyFill="1" applyBorder="1" applyAlignment="1">
      <alignment horizontal="center" vertical="center" wrapText="1"/>
    </xf>
    <xf numFmtId="191" fontId="19" fillId="0" borderId="0" xfId="0" applyNumberFormat="1" applyFont="1" applyFill="1" applyBorder="1" applyAlignment="1">
      <alignment horizontal="center" vertical="center"/>
    </xf>
    <xf numFmtId="49" fontId="19" fillId="0" borderId="0" xfId="75" applyNumberFormat="1" applyFont="1" applyFill="1" applyBorder="1" applyAlignment="1">
      <alignment horizontal="center" vertical="center"/>
    </xf>
    <xf numFmtId="190" fontId="0" fillId="0" borderId="0" xfId="0" applyNumberFormat="1" applyFont="1" applyFill="1" applyBorder="1" applyAlignment="1">
      <alignment horizontal="left" vertical="center"/>
    </xf>
    <xf numFmtId="0" fontId="21" fillId="0" borderId="10" xfId="0" applyFont="1" applyFill="1" applyBorder="1" applyAlignment="1">
      <alignment horizontal="justify" vertical="center"/>
    </xf>
    <xf numFmtId="0" fontId="21" fillId="0" borderId="0" xfId="0" applyFont="1" applyFill="1" applyBorder="1" applyAlignment="1">
      <alignment horizontal="justify" vertical="center"/>
    </xf>
    <xf numFmtId="0" fontId="0" fillId="0" borderId="0" xfId="0" applyFont="1" applyBorder="1" applyAlignment="1">
      <alignment horizontal="center" vertical="center"/>
    </xf>
    <xf numFmtId="0" fontId="23" fillId="0" borderId="0" xfId="0" applyFont="1" applyBorder="1" applyAlignment="1">
      <alignment horizontal="center" vertical="center"/>
    </xf>
    <xf numFmtId="0" fontId="49" fillId="0" borderId="0" xfId="0" applyFont="1" applyAlignment="1">
      <alignment vertical="center"/>
    </xf>
    <xf numFmtId="0" fontId="50" fillId="24" borderId="12" xfId="0" applyFont="1" applyFill="1" applyBorder="1" applyAlignment="1">
      <alignment vertical="center"/>
    </xf>
    <xf numFmtId="0" fontId="50" fillId="24" borderId="13" xfId="0" applyFont="1" applyFill="1" applyBorder="1" applyAlignment="1">
      <alignment vertical="center"/>
    </xf>
    <xf numFmtId="0" fontId="21" fillId="24" borderId="0"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0" fillId="24" borderId="10" xfId="0" applyFill="1" applyBorder="1" applyAlignment="1">
      <alignment vertical="center"/>
    </xf>
    <xf numFmtId="0" fontId="0" fillId="24" borderId="10" xfId="0" applyFill="1" applyBorder="1" applyAlignment="1">
      <alignment horizontal="center" vertical="center"/>
    </xf>
    <xf numFmtId="0" fontId="19" fillId="24" borderId="0" xfId="0" applyFont="1" applyFill="1" applyBorder="1" applyAlignment="1">
      <alignment vertical="center"/>
    </xf>
    <xf numFmtId="0" fontId="19" fillId="24" borderId="12" xfId="0" applyFont="1" applyFill="1" applyBorder="1" applyAlignment="1">
      <alignment vertical="center"/>
    </xf>
    <xf numFmtId="0" fontId="19" fillId="24" borderId="13" xfId="0" applyFont="1" applyFill="1" applyBorder="1" applyAlignment="1">
      <alignment vertical="center"/>
    </xf>
    <xf numFmtId="0" fontId="26" fillId="24" borderId="10"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19" fillId="24" borderId="10" xfId="0" applyFont="1" applyFill="1" applyBorder="1" applyAlignment="1">
      <alignment vertical="center"/>
    </xf>
    <xf numFmtId="0" fontId="19" fillId="24" borderId="14" xfId="0" applyFont="1" applyFill="1" applyBorder="1" applyAlignment="1">
      <alignment vertical="center"/>
    </xf>
    <xf numFmtId="189" fontId="20" fillId="24" borderId="15" xfId="75" applyNumberFormat="1" applyFont="1" applyFill="1" applyBorder="1" applyAlignment="1">
      <alignment vertical="center"/>
    </xf>
    <xf numFmtId="0" fontId="19" fillId="24" borderId="16" xfId="0" applyFont="1" applyFill="1" applyBorder="1" applyAlignment="1">
      <alignment vertical="center"/>
    </xf>
    <xf numFmtId="0" fontId="19" fillId="24" borderId="17" xfId="0" applyFont="1" applyFill="1" applyBorder="1" applyAlignment="1">
      <alignment vertical="center"/>
    </xf>
    <xf numFmtId="0" fontId="19" fillId="24" borderId="18" xfId="0" applyFont="1" applyFill="1" applyBorder="1" applyAlignment="1">
      <alignment vertical="center"/>
    </xf>
    <xf numFmtId="0" fontId="19" fillId="24" borderId="19" xfId="0" applyFont="1" applyFill="1" applyBorder="1" applyAlignment="1">
      <alignment vertical="center"/>
    </xf>
    <xf numFmtId="0" fontId="19" fillId="24" borderId="20" xfId="0" applyFont="1" applyFill="1" applyBorder="1" applyAlignment="1">
      <alignment vertical="center"/>
    </xf>
    <xf numFmtId="0" fontId="19" fillId="24" borderId="15" xfId="0" applyFont="1" applyFill="1" applyBorder="1" applyAlignment="1">
      <alignment vertical="center"/>
    </xf>
    <xf numFmtId="0" fontId="19" fillId="24" borderId="21" xfId="0" applyFont="1" applyFill="1" applyBorder="1" applyAlignment="1">
      <alignment vertical="center"/>
    </xf>
    <xf numFmtId="0" fontId="20" fillId="24" borderId="22" xfId="0" applyFont="1" applyFill="1" applyBorder="1" applyAlignment="1">
      <alignment vertical="center"/>
    </xf>
    <xf numFmtId="0" fontId="0" fillId="24" borderId="11" xfId="0" applyFill="1" applyBorder="1" applyAlignment="1">
      <alignment vertical="center"/>
    </xf>
    <xf numFmtId="189" fontId="0" fillId="24" borderId="11" xfId="75" applyNumberFormat="1" applyFont="1" applyFill="1" applyBorder="1" applyAlignment="1">
      <alignment horizontal="center" vertical="center"/>
    </xf>
    <xf numFmtId="189" fontId="0" fillId="24" borderId="11" xfId="75" applyNumberFormat="1" applyFont="1" applyFill="1" applyBorder="1" applyAlignment="1">
      <alignment vertical="center"/>
    </xf>
    <xf numFmtId="0" fontId="0" fillId="24" borderId="11" xfId="0" applyFill="1" applyBorder="1" applyAlignment="1">
      <alignment horizontal="center" vertical="center"/>
    </xf>
    <xf numFmtId="0" fontId="19" fillId="24" borderId="11" xfId="0" applyFont="1" applyFill="1" applyBorder="1" applyAlignment="1">
      <alignment vertical="center"/>
    </xf>
    <xf numFmtId="0" fontId="19" fillId="24" borderId="23" xfId="0" applyFont="1" applyFill="1" applyBorder="1" applyAlignment="1">
      <alignment vertical="center"/>
    </xf>
    <xf numFmtId="189" fontId="0" fillId="24" borderId="24" xfId="75" applyNumberFormat="1" applyFont="1" applyFill="1" applyBorder="1" applyAlignment="1">
      <alignment vertical="center"/>
    </xf>
    <xf numFmtId="0" fontId="20" fillId="24" borderId="25" xfId="0" applyFont="1" applyFill="1" applyBorder="1" applyAlignment="1">
      <alignment vertical="center"/>
    </xf>
    <xf numFmtId="0" fontId="0" fillId="24" borderId="16" xfId="0" applyFill="1" applyBorder="1" applyAlignment="1">
      <alignment vertical="center"/>
    </xf>
    <xf numFmtId="189" fontId="0" fillId="24" borderId="16" xfId="75" applyNumberFormat="1" applyFont="1" applyFill="1" applyBorder="1" applyAlignment="1">
      <alignment horizontal="center" vertical="center"/>
    </xf>
    <xf numFmtId="189" fontId="0" fillId="24" borderId="16" xfId="75" applyNumberFormat="1" applyFont="1" applyFill="1" applyBorder="1" applyAlignment="1">
      <alignment vertical="center"/>
    </xf>
    <xf numFmtId="0" fontId="0" fillId="24" borderId="16" xfId="0" applyFill="1" applyBorder="1" applyAlignment="1">
      <alignment horizontal="center" vertical="center"/>
    </xf>
    <xf numFmtId="189" fontId="0" fillId="24" borderId="15" xfId="75" applyNumberFormat="1" applyFont="1" applyFill="1" applyBorder="1" applyAlignment="1">
      <alignment vertical="center"/>
    </xf>
    <xf numFmtId="0" fontId="0" fillId="24" borderId="0" xfId="0" applyFill="1" applyAlignment="1">
      <alignment vertical="center"/>
    </xf>
    <xf numFmtId="189" fontId="0" fillId="24" borderId="0" xfId="75" applyNumberFormat="1" applyFont="1" applyFill="1" applyAlignment="1">
      <alignment horizontal="center" vertical="center"/>
    </xf>
    <xf numFmtId="189" fontId="0" fillId="24" borderId="0" xfId="75" applyNumberFormat="1" applyFont="1" applyFill="1" applyAlignment="1">
      <alignment vertical="center"/>
    </xf>
    <xf numFmtId="0" fontId="0" fillId="24" borderId="0" xfId="0" applyFill="1" applyAlignment="1">
      <alignment horizontal="center" vertical="center"/>
    </xf>
    <xf numFmtId="0" fontId="19" fillId="24" borderId="0" xfId="0" applyFont="1" applyFill="1" applyAlignment="1">
      <alignment vertical="center"/>
    </xf>
    <xf numFmtId="0" fontId="21" fillId="24" borderId="26"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19" fillId="24" borderId="26" xfId="0" applyFont="1" applyFill="1" applyBorder="1" applyAlignment="1">
      <alignment vertical="center"/>
    </xf>
    <xf numFmtId="0" fontId="19" fillId="24" borderId="27" xfId="0" applyFont="1" applyFill="1" applyBorder="1" applyAlignment="1">
      <alignment horizontal="center" vertical="center"/>
    </xf>
    <xf numFmtId="0" fontId="19" fillId="24" borderId="28"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Border="1" applyAlignment="1">
      <alignment horizontal="center" vertical="center" wrapText="1"/>
    </xf>
    <xf numFmtId="0" fontId="20" fillId="0" borderId="10" xfId="0" applyFont="1" applyBorder="1" applyAlignment="1">
      <alignment horizontal="center" vertical="center"/>
    </xf>
    <xf numFmtId="0" fontId="25" fillId="0" borderId="0" xfId="0" applyFont="1" applyBorder="1" applyAlignment="1">
      <alignment horizontal="center" vertical="center" wrapText="1"/>
    </xf>
    <xf numFmtId="14" fontId="23" fillId="0" borderId="0" xfId="0" applyNumberFormat="1"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vertical="center" wrapText="1"/>
    </xf>
    <xf numFmtId="0" fontId="0" fillId="24" borderId="0" xfId="0" applyFill="1"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0" fillId="16" borderId="10" xfId="0" applyFont="1" applyFill="1" applyBorder="1" applyAlignment="1">
      <alignment horizontal="center" vertical="center"/>
    </xf>
    <xf numFmtId="0" fontId="0" fillId="0" borderId="10" xfId="0" applyBorder="1" applyAlignment="1">
      <alignment vertical="center"/>
    </xf>
    <xf numFmtId="189" fontId="20" fillId="0" borderId="10" xfId="77" applyNumberFormat="1" applyFont="1" applyFill="1" applyBorder="1" applyAlignment="1">
      <alignment horizontal="center" vertical="center" wrapText="1"/>
    </xf>
    <xf numFmtId="3" fontId="0" fillId="0" borderId="29" xfId="0" applyNumberFormat="1" applyFont="1" applyFill="1" applyBorder="1" applyAlignment="1">
      <alignment horizontal="right" vertical="center"/>
    </xf>
    <xf numFmtId="3" fontId="0" fillId="0" borderId="29" xfId="0" applyNumberFormat="1" applyFont="1" applyFill="1" applyBorder="1" applyAlignment="1">
      <alignment horizontal="left" vertical="center"/>
    </xf>
    <xf numFmtId="0" fontId="21" fillId="0" borderId="30" xfId="0" applyFont="1" applyFill="1" applyBorder="1" applyAlignment="1">
      <alignment horizontal="center" vertical="center" wrapText="1"/>
    </xf>
    <xf numFmtId="0" fontId="0" fillId="0" borderId="30" xfId="0" applyFont="1" applyFill="1" applyBorder="1" applyAlignment="1">
      <alignment horizontal="justify" vertical="center"/>
    </xf>
    <xf numFmtId="0" fontId="0" fillId="0" borderId="30" xfId="0" applyFont="1" applyFill="1" applyBorder="1" applyAlignment="1">
      <alignment horizontal="left" vertical="center"/>
    </xf>
    <xf numFmtId="186" fontId="20" fillId="0" borderId="11" xfId="0" applyNumberFormat="1" applyFont="1" applyFill="1" applyBorder="1" applyAlignment="1">
      <alignment horizontal="left" vertical="center"/>
    </xf>
    <xf numFmtId="49" fontId="19" fillId="0" borderId="11" xfId="75" applyNumberFormat="1" applyFont="1" applyFill="1" applyBorder="1" applyAlignment="1">
      <alignment horizontal="center" vertical="center"/>
    </xf>
    <xf numFmtId="0" fontId="21" fillId="0" borderId="31" xfId="0" applyFont="1" applyFill="1" applyBorder="1" applyAlignment="1">
      <alignment horizontal="center" vertical="center"/>
    </xf>
    <xf numFmtId="49" fontId="19" fillId="0" borderId="31" xfId="75" applyNumberFormat="1" applyFont="1" applyFill="1" applyBorder="1" applyAlignment="1">
      <alignment horizontal="center" vertical="center"/>
    </xf>
    <xf numFmtId="0" fontId="20" fillId="0" borderId="11" xfId="0" applyFont="1" applyFill="1" applyBorder="1" applyAlignment="1">
      <alignment horizontal="left" vertical="center" wrapText="1"/>
    </xf>
    <xf numFmtId="0" fontId="20" fillId="0" borderId="11" xfId="0" applyFont="1" applyFill="1" applyBorder="1" applyAlignment="1">
      <alignment horizontal="center" vertical="center"/>
    </xf>
    <xf numFmtId="0" fontId="21" fillId="0" borderId="32" xfId="0" applyFont="1" applyFill="1" applyBorder="1" applyAlignment="1">
      <alignment horizontal="center" vertical="center"/>
    </xf>
    <xf numFmtId="3" fontId="20" fillId="0" borderId="33" xfId="0" applyNumberFormat="1" applyFont="1" applyFill="1" applyBorder="1" applyAlignment="1">
      <alignment horizontal="right" vertical="center"/>
    </xf>
    <xf numFmtId="49" fontId="19" fillId="0" borderId="34" xfId="75" applyNumberFormat="1" applyFont="1" applyFill="1" applyBorder="1" applyAlignment="1">
      <alignment horizontal="center" vertical="center"/>
    </xf>
    <xf numFmtId="0" fontId="21" fillId="16" borderId="32" xfId="0" applyFont="1" applyFill="1" applyBorder="1" applyAlignment="1">
      <alignment horizontal="center" vertical="center"/>
    </xf>
    <xf numFmtId="0" fontId="21" fillId="16" borderId="33" xfId="0" applyFont="1" applyFill="1" applyBorder="1" applyAlignment="1">
      <alignment horizontal="center" vertical="center"/>
    </xf>
    <xf numFmtId="0" fontId="28"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0" fillId="0" borderId="0" xfId="0" applyFont="1" applyBorder="1" applyAlignment="1">
      <alignment vertical="center"/>
    </xf>
    <xf numFmtId="0" fontId="20" fillId="0" borderId="32" xfId="0" applyFont="1" applyBorder="1" applyAlignment="1">
      <alignment horizontal="center" vertical="center"/>
    </xf>
    <xf numFmtId="0" fontId="0" fillId="0" borderId="10" xfId="0" applyFont="1" applyBorder="1" applyAlignment="1">
      <alignment horizontal="center" vertical="center" wrapText="1"/>
    </xf>
    <xf numFmtId="9" fontId="0" fillId="0" borderId="10" xfId="99" applyFont="1" applyBorder="1" applyAlignment="1">
      <alignment horizontal="center" vertical="center" wrapText="1"/>
    </xf>
    <xf numFmtId="9" fontId="27" fillId="4" borderId="10" xfId="99" applyFont="1" applyFill="1" applyBorder="1" applyAlignment="1">
      <alignment vertical="center"/>
    </xf>
    <xf numFmtId="9" fontId="51" fillId="24" borderId="10" xfId="99" applyFont="1" applyFill="1" applyBorder="1" applyAlignment="1" applyProtection="1">
      <alignment horizontal="center" vertical="center" wrapText="1"/>
      <protection locked="0"/>
    </xf>
    <xf numFmtId="189" fontId="32" fillId="24" borderId="10" xfId="77" applyNumberFormat="1" applyFont="1" applyFill="1" applyBorder="1" applyAlignment="1" applyProtection="1">
      <alignment horizontal="left" vertical="center" wrapText="1"/>
      <protection/>
    </xf>
    <xf numFmtId="0" fontId="52" fillId="24" borderId="10" xfId="0" applyFont="1" applyFill="1" applyBorder="1" applyAlignment="1" applyProtection="1">
      <alignment horizontal="left" vertical="center" wrapText="1"/>
      <protection/>
    </xf>
    <xf numFmtId="189" fontId="32" fillId="0" borderId="10" xfId="77" applyNumberFormat="1" applyFont="1" applyFill="1" applyBorder="1" applyAlignment="1" applyProtection="1">
      <alignment horizontal="left" vertical="center" wrapText="1"/>
      <protection/>
    </xf>
    <xf numFmtId="9" fontId="53" fillId="24" borderId="10" xfId="99" applyFont="1" applyFill="1" applyBorder="1" applyAlignment="1" applyProtection="1">
      <alignment horizontal="center" vertical="center"/>
      <protection locked="0"/>
    </xf>
    <xf numFmtId="9" fontId="53" fillId="24" borderId="10" xfId="0" applyNumberFormat="1" applyFont="1" applyFill="1" applyBorder="1" applyAlignment="1" applyProtection="1">
      <alignment horizontal="center" vertical="center"/>
      <protection locked="0"/>
    </xf>
    <xf numFmtId="9" fontId="53" fillId="24" borderId="10" xfId="99" applyFont="1" applyFill="1" applyBorder="1" applyAlignment="1" applyProtection="1">
      <alignment horizontal="center" vertical="center" wrapText="1"/>
      <protection locked="0"/>
    </xf>
    <xf numFmtId="192" fontId="53" fillId="24" borderId="10" xfId="78" applyNumberFormat="1" applyFont="1" applyFill="1" applyBorder="1" applyAlignment="1" applyProtection="1">
      <alignment horizontal="center" vertical="center"/>
      <protection/>
    </xf>
    <xf numFmtId="0" fontId="0" fillId="24" borderId="10" xfId="0" applyFill="1" applyBorder="1" applyAlignment="1">
      <alignment vertical="center" wrapText="1"/>
    </xf>
    <xf numFmtId="0" fontId="34" fillId="0" borderId="0" xfId="0" applyFont="1" applyAlignment="1">
      <alignment vertical="center" wrapText="1"/>
    </xf>
    <xf numFmtId="0" fontId="34" fillId="0" borderId="0" xfId="0" applyFont="1" applyBorder="1" applyAlignment="1">
      <alignment vertical="center" wrapText="1"/>
    </xf>
    <xf numFmtId="0" fontId="48" fillId="0" borderId="32" xfId="0" applyFont="1" applyBorder="1" applyAlignment="1">
      <alignment horizontal="center" vertical="center" wrapText="1"/>
    </xf>
    <xf numFmtId="189" fontId="0" fillId="0" borderId="10" xfId="77" applyNumberFormat="1" applyFont="1" applyFill="1" applyBorder="1" applyAlignment="1" applyProtection="1">
      <alignment horizontal="center" vertical="center" wrapText="1"/>
      <protection locked="0"/>
    </xf>
    <xf numFmtId="189" fontId="0" fillId="0" borderId="10" xfId="77"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3" fontId="20" fillId="24" borderId="10" xfId="0" applyNumberFormat="1" applyFont="1" applyFill="1" applyBorder="1" applyAlignment="1">
      <alignment horizontal="left" vertical="center"/>
    </xf>
    <xf numFmtId="189" fontId="0" fillId="0" borderId="0" xfId="0" applyNumberFormat="1" applyAlignment="1">
      <alignment vertical="center"/>
    </xf>
    <xf numFmtId="189" fontId="21" fillId="24" borderId="0" xfId="75" applyNumberFormat="1" applyFont="1" applyFill="1" applyBorder="1" applyAlignment="1">
      <alignment horizontal="center" vertical="center" wrapText="1"/>
    </xf>
    <xf numFmtId="189" fontId="21" fillId="24" borderId="35" xfId="75" applyNumberFormat="1" applyFont="1" applyFill="1" applyBorder="1" applyAlignment="1">
      <alignment horizontal="center" vertical="center" wrapText="1"/>
    </xf>
    <xf numFmtId="0" fontId="20" fillId="24" borderId="36" xfId="0" applyFont="1" applyFill="1" applyBorder="1" applyAlignment="1">
      <alignment horizontal="center" vertical="center" wrapText="1"/>
    </xf>
    <xf numFmtId="0" fontId="20" fillId="24" borderId="37" xfId="0" applyFont="1" applyFill="1" applyBorder="1" applyAlignment="1">
      <alignment horizontal="center" vertical="center"/>
    </xf>
    <xf numFmtId="0" fontId="26" fillId="24" borderId="38" xfId="0" applyFont="1" applyFill="1" applyBorder="1" applyAlignment="1">
      <alignment horizontal="center" vertical="center" wrapText="1"/>
    </xf>
    <xf numFmtId="0" fontId="26" fillId="24" borderId="35" xfId="0" applyFont="1" applyFill="1" applyBorder="1" applyAlignment="1">
      <alignment horizontal="center" vertical="center" wrapText="1"/>
    </xf>
    <xf numFmtId="0" fontId="26" fillId="24" borderId="39" xfId="0" applyFont="1" applyFill="1" applyBorder="1" applyAlignment="1">
      <alignment horizontal="center" vertical="center" wrapText="1"/>
    </xf>
    <xf numFmtId="0" fontId="19" fillId="24" borderId="33" xfId="0" applyFont="1" applyFill="1" applyBorder="1" applyAlignment="1">
      <alignment vertical="center"/>
    </xf>
    <xf numFmtId="49" fontId="22" fillId="0" borderId="10" xfId="0" applyNumberFormat="1" applyFont="1" applyFill="1" applyBorder="1" applyAlignment="1">
      <alignment horizontal="center" vertical="center" wrapText="1"/>
    </xf>
    <xf numFmtId="189" fontId="0" fillId="24" borderId="10" xfId="75" applyNumberFormat="1" applyFont="1" applyFill="1" applyBorder="1" applyAlignment="1">
      <alignment horizontal="center" vertical="center"/>
    </xf>
    <xf numFmtId="0" fontId="24" fillId="0" borderId="10" xfId="97" applyFont="1" applyBorder="1" applyAlignment="1">
      <alignment horizontal="center" vertical="center" wrapText="1"/>
      <protection/>
    </xf>
    <xf numFmtId="0" fontId="19" fillId="0" borderId="0" xfId="97" applyFont="1" applyAlignment="1">
      <alignment vertical="center"/>
      <protection/>
    </xf>
    <xf numFmtId="0" fontId="0" fillId="0" borderId="0" xfId="97" applyAlignment="1">
      <alignment vertical="center"/>
      <protection/>
    </xf>
    <xf numFmtId="0" fontId="0" fillId="0" borderId="10" xfId="97" applyFont="1" applyBorder="1" applyAlignment="1">
      <alignment horizontal="center" vertical="center" wrapText="1"/>
      <protection/>
    </xf>
    <xf numFmtId="0" fontId="25" fillId="0" borderId="10" xfId="97" applyFont="1" applyBorder="1" applyAlignment="1">
      <alignment horizontal="center" vertical="center" wrapText="1"/>
      <protection/>
    </xf>
    <xf numFmtId="0" fontId="20" fillId="0" borderId="10" xfId="97" applyFont="1" applyBorder="1" applyAlignment="1">
      <alignment horizontal="center" vertical="center" wrapText="1"/>
      <protection/>
    </xf>
    <xf numFmtId="0" fontId="52" fillId="25" borderId="10" xfId="97" applyFont="1" applyFill="1" applyBorder="1" applyAlignment="1" applyProtection="1">
      <alignment horizontal="left" vertical="center" wrapText="1"/>
      <protection/>
    </xf>
    <xf numFmtId="9" fontId="53" fillId="25" borderId="10" xfId="97" applyNumberFormat="1" applyFont="1" applyFill="1" applyBorder="1" applyAlignment="1" applyProtection="1">
      <alignment horizontal="center" vertical="center"/>
      <protection locked="0"/>
    </xf>
    <xf numFmtId="0" fontId="0" fillId="25" borderId="10" xfId="97" applyFont="1" applyFill="1" applyBorder="1" applyAlignment="1">
      <alignment horizontal="center" vertical="center" wrapText="1"/>
      <protection/>
    </xf>
    <xf numFmtId="0" fontId="51" fillId="24" borderId="10" xfId="97" applyFont="1" applyFill="1" applyBorder="1" applyAlignment="1" applyProtection="1">
      <alignment horizontal="center" vertical="center" wrapText="1"/>
      <protection locked="0"/>
    </xf>
    <xf numFmtId="0" fontId="53" fillId="24" borderId="10" xfId="97" applyFont="1" applyFill="1" applyBorder="1" applyAlignment="1" applyProtection="1">
      <alignment horizontal="center" vertical="center"/>
      <protection locked="0"/>
    </xf>
    <xf numFmtId="192" fontId="53" fillId="24" borderId="10" xfId="87" applyNumberFormat="1" applyFont="1" applyFill="1" applyBorder="1" applyAlignment="1" applyProtection="1">
      <alignment horizontal="center" vertical="center"/>
      <protection/>
    </xf>
    <xf numFmtId="0" fontId="0" fillId="0" borderId="10" xfId="97" applyFont="1" applyBorder="1" applyAlignment="1">
      <alignment vertical="center" wrapText="1"/>
      <protection/>
    </xf>
    <xf numFmtId="192" fontId="0" fillId="0" borderId="10" xfId="97" applyNumberFormat="1" applyFont="1" applyBorder="1" applyAlignment="1">
      <alignment vertical="center"/>
      <protection/>
    </xf>
    <xf numFmtId="0" fontId="52" fillId="24" borderId="10" xfId="97" applyFont="1" applyFill="1" applyBorder="1" applyAlignment="1" applyProtection="1">
      <alignment horizontal="left" vertical="center" wrapText="1"/>
      <protection/>
    </xf>
    <xf numFmtId="9" fontId="53" fillId="24" borderId="10" xfId="97" applyNumberFormat="1" applyFont="1" applyFill="1" applyBorder="1" applyAlignment="1" applyProtection="1">
      <alignment horizontal="center" vertical="center"/>
      <protection locked="0"/>
    </xf>
    <xf numFmtId="192" fontId="53" fillId="0" borderId="10" xfId="87" applyNumberFormat="1" applyFont="1" applyFill="1" applyBorder="1" applyAlignment="1" applyProtection="1">
      <alignment horizontal="center" vertical="center"/>
      <protection/>
    </xf>
    <xf numFmtId="0" fontId="52" fillId="0" borderId="10" xfId="97" applyFont="1" applyFill="1" applyBorder="1" applyAlignment="1" applyProtection="1">
      <alignment horizontal="left" vertical="center" wrapText="1"/>
      <protection/>
    </xf>
    <xf numFmtId="0" fontId="32" fillId="24" borderId="10" xfId="97" applyFont="1" applyFill="1" applyBorder="1" applyAlignment="1" applyProtection="1">
      <alignment horizontal="left" vertical="center" wrapText="1"/>
      <protection/>
    </xf>
    <xf numFmtId="0" fontId="53" fillId="24" borderId="10" xfId="97" applyFont="1" applyFill="1" applyBorder="1" applyAlignment="1" applyProtection="1">
      <alignment horizontal="center" vertical="center" wrapText="1"/>
      <protection locked="0"/>
    </xf>
    <xf numFmtId="9" fontId="51" fillId="24" borderId="10" xfId="97" applyNumberFormat="1" applyFont="1" applyFill="1" applyBorder="1" applyAlignment="1" applyProtection="1">
      <alignment horizontal="center" vertical="center" wrapText="1"/>
      <protection locked="0"/>
    </xf>
    <xf numFmtId="0" fontId="27" fillId="4" borderId="10" xfId="97" applyFont="1" applyFill="1" applyBorder="1" applyAlignment="1">
      <alignment horizontal="left" vertical="center"/>
      <protection/>
    </xf>
    <xf numFmtId="0" fontId="27" fillId="4" borderId="10" xfId="97" applyFont="1" applyFill="1" applyBorder="1" applyAlignment="1">
      <alignment vertical="center"/>
      <protection/>
    </xf>
    <xf numFmtId="192" fontId="27" fillId="4" borderId="10" xfId="97" applyNumberFormat="1" applyFont="1" applyFill="1" applyBorder="1" applyAlignment="1">
      <alignment vertical="center"/>
      <protection/>
    </xf>
    <xf numFmtId="0" fontId="27" fillId="0" borderId="0" xfId="97" applyFont="1" applyAlignment="1">
      <alignment vertical="center"/>
      <protection/>
    </xf>
    <xf numFmtId="0" fontId="0" fillId="0" borderId="0" xfId="97" applyBorder="1" applyAlignment="1">
      <alignment vertical="center"/>
      <protection/>
    </xf>
    <xf numFmtId="0" fontId="0" fillId="0" borderId="0" xfId="97" applyFill="1" applyAlignment="1">
      <alignment vertical="center"/>
      <protection/>
    </xf>
    <xf numFmtId="9" fontId="0" fillId="0" borderId="0" xfId="97" applyNumberFormat="1" applyAlignment="1">
      <alignment vertical="center"/>
      <protection/>
    </xf>
    <xf numFmtId="0" fontId="0" fillId="24" borderId="10" xfId="97" applyFont="1" applyFill="1" applyBorder="1" applyAlignment="1">
      <alignment horizontal="center" vertical="center" wrapText="1"/>
      <protection/>
    </xf>
    <xf numFmtId="192" fontId="53" fillId="24" borderId="10" xfId="87" applyNumberFormat="1" applyFont="1" applyFill="1" applyBorder="1" applyAlignment="1" applyProtection="1">
      <alignment vertical="center"/>
      <protection/>
    </xf>
    <xf numFmtId="195" fontId="53" fillId="24" borderId="10" xfId="97" applyNumberFormat="1" applyFont="1" applyFill="1" applyBorder="1" applyAlignment="1" applyProtection="1">
      <alignment vertical="center"/>
      <protection/>
    </xf>
    <xf numFmtId="192" fontId="0" fillId="24" borderId="10" xfId="97" applyNumberFormat="1" applyFont="1" applyFill="1" applyBorder="1" applyAlignment="1">
      <alignment vertical="center"/>
      <protection/>
    </xf>
    <xf numFmtId="9" fontId="51" fillId="25" borderId="10" xfId="99" applyFont="1" applyFill="1" applyBorder="1" applyAlignment="1" applyProtection="1">
      <alignment horizontal="center" vertical="center" wrapText="1"/>
      <protection locked="0"/>
    </xf>
    <xf numFmtId="9" fontId="53" fillId="25" borderId="10" xfId="99" applyFont="1" applyFill="1" applyBorder="1" applyAlignment="1" applyProtection="1">
      <alignment horizontal="center" vertical="center"/>
      <protection locked="0"/>
    </xf>
    <xf numFmtId="192" fontId="53" fillId="25" borderId="10" xfId="87" applyNumberFormat="1" applyFont="1" applyFill="1" applyBorder="1" applyAlignment="1" applyProtection="1">
      <alignment horizontal="center" vertical="center"/>
      <protection/>
    </xf>
    <xf numFmtId="9" fontId="51" fillId="25" borderId="10" xfId="97" applyNumberFormat="1" applyFont="1" applyFill="1" applyBorder="1" applyAlignment="1" applyProtection="1">
      <alignment horizontal="center" vertical="center"/>
      <protection locked="0"/>
    </xf>
    <xf numFmtId="189" fontId="32" fillId="25" borderId="10" xfId="77" applyNumberFormat="1" applyFont="1" applyFill="1" applyBorder="1" applyAlignment="1" applyProtection="1">
      <alignment horizontal="left" vertical="center" wrapText="1"/>
      <protection/>
    </xf>
    <xf numFmtId="0" fontId="54" fillId="24" borderId="10" xfId="0" applyFont="1" applyFill="1" applyBorder="1" applyAlignment="1" applyProtection="1">
      <alignment horizontal="center" vertical="center" wrapText="1"/>
      <protection/>
    </xf>
    <xf numFmtId="0" fontId="26" fillId="0" borderId="0" xfId="0" applyFont="1" applyFill="1" applyAlignment="1">
      <alignment vertical="center"/>
    </xf>
    <xf numFmtId="14" fontId="0" fillId="24" borderId="10" xfId="0" applyNumberFormat="1" applyFont="1" applyFill="1" applyBorder="1" applyAlignment="1">
      <alignment horizontal="center" vertical="center"/>
    </xf>
    <xf numFmtId="189" fontId="0" fillId="24" borderId="10" xfId="75" applyNumberFormat="1" applyFont="1" applyFill="1" applyBorder="1" applyAlignment="1">
      <alignment vertical="center"/>
    </xf>
    <xf numFmtId="188" fontId="0" fillId="0" borderId="10" xfId="69" applyNumberFormat="1" applyFont="1" applyFill="1" applyBorder="1" applyAlignment="1">
      <alignment vertical="center"/>
    </xf>
    <xf numFmtId="0" fontId="55" fillId="0" borderId="0" xfId="0" applyFont="1" applyAlignment="1">
      <alignment/>
    </xf>
    <xf numFmtId="3" fontId="56" fillId="0" borderId="0" xfId="0" applyNumberFormat="1" applyFont="1" applyAlignment="1">
      <alignment/>
    </xf>
    <xf numFmtId="49" fontId="0" fillId="24" borderId="10" xfId="75" applyNumberFormat="1" applyFont="1" applyFill="1" applyBorder="1" applyAlignment="1">
      <alignment horizontal="center" vertical="center"/>
    </xf>
    <xf numFmtId="0" fontId="0" fillId="0" borderId="10" xfId="0" applyFill="1" applyBorder="1" applyAlignment="1">
      <alignment vertical="center" wrapText="1"/>
    </xf>
    <xf numFmtId="189" fontId="0" fillId="0" borderId="10" xfId="75" applyNumberFormat="1" applyFont="1" applyFill="1" applyBorder="1" applyAlignment="1">
      <alignment horizontal="center" vertical="center"/>
    </xf>
    <xf numFmtId="189" fontId="0" fillId="0" borderId="10" xfId="75" applyNumberFormat="1" applyFont="1" applyFill="1" applyBorder="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97" applyFont="1" applyFill="1" applyBorder="1" applyAlignment="1">
      <alignment vertical="center" wrapText="1"/>
      <protection/>
    </xf>
    <xf numFmtId="49" fontId="0" fillId="0" borderId="10" xfId="75" applyNumberFormat="1" applyFont="1" applyFill="1" applyBorder="1" applyAlignment="1">
      <alignment horizontal="right" vertical="center"/>
    </xf>
    <xf numFmtId="49" fontId="0" fillId="0" borderId="10" xfId="75" applyNumberFormat="1" applyFont="1" applyFill="1" applyBorder="1" applyAlignment="1">
      <alignment horizontal="center" vertical="center"/>
    </xf>
    <xf numFmtId="168" fontId="0" fillId="24" borderId="10" xfId="80" applyFont="1" applyFill="1" applyBorder="1" applyAlignment="1">
      <alignment horizontal="right" vertical="center"/>
    </xf>
    <xf numFmtId="168" fontId="0" fillId="24" borderId="10" xfId="80" applyFont="1" applyFill="1" applyBorder="1" applyAlignment="1">
      <alignment horizontal="center" vertical="center"/>
    </xf>
    <xf numFmtId="168" fontId="0" fillId="0" borderId="10" xfId="80" applyFont="1" applyFill="1" applyBorder="1" applyAlignment="1">
      <alignment horizontal="center" vertical="center"/>
    </xf>
    <xf numFmtId="200" fontId="0" fillId="0" borderId="10" xfId="83" applyNumberFormat="1" applyFont="1" applyFill="1" applyBorder="1" applyAlignment="1">
      <alignment vertical="center"/>
    </xf>
    <xf numFmtId="189" fontId="0" fillId="0" borderId="0" xfId="0" applyNumberFormat="1" applyAlignment="1">
      <alignment horizontal="center" vertical="center"/>
    </xf>
    <xf numFmtId="189" fontId="19" fillId="0" borderId="0" xfId="0" applyNumberFormat="1" applyFont="1" applyAlignment="1">
      <alignment vertical="center"/>
    </xf>
    <xf numFmtId="0" fontId="26" fillId="25" borderId="10" xfId="0" applyFont="1" applyFill="1" applyBorder="1" applyAlignment="1">
      <alignment horizontal="center" vertical="center" wrapText="1"/>
    </xf>
    <xf numFmtId="0" fontId="26" fillId="25" borderId="14" xfId="0" applyFont="1" applyFill="1" applyBorder="1" applyAlignment="1">
      <alignment horizontal="center" vertical="center" wrapText="1"/>
    </xf>
    <xf numFmtId="9" fontId="51" fillId="24" borderId="29" xfId="99" applyFont="1" applyFill="1" applyBorder="1" applyAlignment="1" applyProtection="1">
      <alignment horizontal="center" vertical="center" wrapText="1"/>
      <protection locked="0"/>
    </xf>
    <xf numFmtId="9" fontId="51" fillId="24" borderId="40" xfId="99" applyFont="1" applyFill="1" applyBorder="1" applyAlignment="1" applyProtection="1">
      <alignment horizontal="center" vertical="center" wrapText="1"/>
      <protection locked="0"/>
    </xf>
    <xf numFmtId="3" fontId="35" fillId="0" borderId="10" xfId="96" applyNumberFormat="1" applyFont="1" applyFill="1" applyBorder="1" applyAlignment="1" applyProtection="1">
      <alignment horizontal="right" vertical="center" wrapText="1"/>
      <protection/>
    </xf>
    <xf numFmtId="192" fontId="0" fillId="24" borderId="24" xfId="97" applyNumberFormat="1" applyFont="1" applyFill="1" applyBorder="1" applyAlignment="1">
      <alignment vertical="center"/>
      <protection/>
    </xf>
    <xf numFmtId="0" fontId="22" fillId="0" borderId="10" xfId="0" applyFont="1" applyFill="1" applyBorder="1" applyAlignment="1">
      <alignment horizontal="left" vertical="center" wrapText="1"/>
    </xf>
    <xf numFmtId="2" fontId="22" fillId="0" borderId="10" xfId="0" applyNumberFormat="1" applyFont="1" applyFill="1" applyBorder="1" applyAlignment="1">
      <alignment horizontal="center" vertical="center" wrapText="1"/>
    </xf>
    <xf numFmtId="205" fontId="22" fillId="0" borderId="10" xfId="73" applyNumberFormat="1" applyFont="1" applyFill="1" applyBorder="1" applyAlignment="1">
      <alignment horizontal="right" vertical="center" wrapText="1"/>
    </xf>
    <xf numFmtId="189" fontId="0" fillId="24" borderId="0" xfId="75" applyNumberFormat="1" applyFont="1" applyFill="1" applyBorder="1" applyAlignment="1">
      <alignment vertical="center"/>
    </xf>
    <xf numFmtId="0" fontId="27" fillId="0" borderId="0" xfId="0" applyFont="1" applyFill="1" applyBorder="1" applyAlignment="1">
      <alignment vertical="center"/>
    </xf>
    <xf numFmtId="0" fontId="0" fillId="26" borderId="0" xfId="0" applyFill="1" applyAlignment="1">
      <alignment vertical="center"/>
    </xf>
    <xf numFmtId="0" fontId="0" fillId="0" borderId="41" xfId="0" applyFill="1" applyBorder="1" applyAlignment="1">
      <alignment vertical="center" wrapText="1"/>
    </xf>
    <xf numFmtId="0" fontId="0" fillId="0" borderId="41" xfId="0" applyFont="1" applyFill="1" applyBorder="1" applyAlignment="1">
      <alignment vertical="center" wrapText="1"/>
    </xf>
    <xf numFmtId="0" fontId="0" fillId="0" borderId="41" xfId="97" applyFont="1" applyFill="1" applyBorder="1" applyAlignment="1">
      <alignment vertical="center" wrapText="1"/>
      <protection/>
    </xf>
    <xf numFmtId="0" fontId="19" fillId="25" borderId="10" xfId="0" applyFont="1" applyFill="1" applyBorder="1" applyAlignment="1">
      <alignment vertical="center"/>
    </xf>
    <xf numFmtId="189" fontId="0" fillId="0" borderId="10" xfId="76" applyNumberFormat="1" applyFont="1" applyFill="1" applyBorder="1" applyAlignment="1">
      <alignment horizontal="center" vertical="center"/>
    </xf>
    <xf numFmtId="49" fontId="0" fillId="0" borderId="10" xfId="76" applyNumberFormat="1" applyFont="1" applyFill="1" applyBorder="1" applyAlignment="1">
      <alignment horizontal="center" vertical="center"/>
    </xf>
    <xf numFmtId="0" fontId="19" fillId="27" borderId="10" xfId="0" applyFont="1" applyFill="1" applyBorder="1" applyAlignment="1">
      <alignment vertical="center"/>
    </xf>
    <xf numFmtId="0" fontId="20" fillId="24" borderId="10" xfId="0" applyFont="1" applyFill="1" applyBorder="1" applyAlignment="1">
      <alignment horizontal="center" vertical="center" wrapText="1"/>
    </xf>
    <xf numFmtId="189" fontId="20" fillId="24" borderId="10" xfId="75" applyNumberFormat="1" applyFont="1" applyFill="1" applyBorder="1" applyAlignment="1">
      <alignment horizontal="center" vertical="center" wrapText="1"/>
    </xf>
    <xf numFmtId="0" fontId="20" fillId="24" borderId="42" xfId="0" applyFont="1" applyFill="1" applyBorder="1" applyAlignment="1">
      <alignment horizontal="center" vertical="center" wrapText="1"/>
    </xf>
    <xf numFmtId="0" fontId="20" fillId="24" borderId="35" xfId="0" applyFont="1" applyFill="1" applyBorder="1" applyAlignment="1">
      <alignment horizontal="center" vertical="center" wrapText="1"/>
    </xf>
    <xf numFmtId="0" fontId="0" fillId="24" borderId="29" xfId="0" applyFont="1" applyFill="1" applyBorder="1" applyAlignment="1">
      <alignment horizontal="left" vertical="center" wrapText="1"/>
    </xf>
    <xf numFmtId="0" fontId="0" fillId="24" borderId="43" xfId="0" applyFont="1" applyFill="1" applyBorder="1" applyAlignment="1">
      <alignment horizontal="left" vertical="center" wrapText="1"/>
    </xf>
    <xf numFmtId="0" fontId="0" fillId="24" borderId="40" xfId="0" applyFont="1" applyFill="1" applyBorder="1" applyAlignment="1">
      <alignment horizontal="left" vertical="center" wrapText="1"/>
    </xf>
    <xf numFmtId="0" fontId="28" fillId="0" borderId="10" xfId="0" applyFont="1" applyBorder="1" applyAlignment="1">
      <alignment horizontal="center" vertical="center"/>
    </xf>
    <xf numFmtId="0" fontId="23" fillId="0" borderId="10" xfId="0" applyFont="1" applyBorder="1" applyAlignment="1">
      <alignment horizontal="center" vertical="center"/>
    </xf>
    <xf numFmtId="0" fontId="20" fillId="0" borderId="29" xfId="0" applyFont="1" applyBorder="1" applyAlignment="1">
      <alignment horizontal="right" vertical="center"/>
    </xf>
    <xf numFmtId="0" fontId="20" fillId="0" borderId="43" xfId="0" applyFont="1" applyBorder="1" applyAlignment="1">
      <alignment horizontal="right" vertical="center"/>
    </xf>
    <xf numFmtId="0" fontId="20" fillId="0" borderId="40" xfId="0" applyFont="1" applyBorder="1" applyAlignment="1">
      <alignment horizontal="right" vertical="center"/>
    </xf>
    <xf numFmtId="0" fontId="28" fillId="0" borderId="29" xfId="0" applyFont="1" applyBorder="1" applyAlignment="1">
      <alignment horizontal="center" vertical="center"/>
    </xf>
    <xf numFmtId="0" fontId="28" fillId="0" borderId="43" xfId="0" applyFont="1" applyBorder="1" applyAlignment="1">
      <alignment horizontal="center" vertical="center"/>
    </xf>
    <xf numFmtId="0" fontId="28" fillId="0" borderId="40" xfId="0" applyFont="1" applyBorder="1" applyAlignment="1">
      <alignment horizontal="center" vertical="center"/>
    </xf>
    <xf numFmtId="0" fontId="54" fillId="24" borderId="10" xfId="0" applyFont="1" applyFill="1" applyBorder="1" applyAlignment="1" applyProtection="1">
      <alignment horizontal="center" vertical="center" wrapText="1"/>
      <protection/>
    </xf>
    <xf numFmtId="0" fontId="20" fillId="24" borderId="10" xfId="0" applyFont="1" applyFill="1" applyBorder="1" applyAlignment="1">
      <alignment horizontal="center" vertical="center"/>
    </xf>
    <xf numFmtId="0" fontId="20" fillId="24" borderId="32" xfId="0" applyFont="1" applyFill="1" applyBorder="1" applyAlignment="1">
      <alignment horizontal="center" vertical="center"/>
    </xf>
    <xf numFmtId="0" fontId="20" fillId="0" borderId="10"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32" xfId="0" applyFont="1" applyBorder="1" applyAlignment="1">
      <alignment horizontal="center" vertical="center" wrapText="1"/>
    </xf>
    <xf numFmtId="0" fontId="20" fillId="0" borderId="32" xfId="0" applyFont="1" applyBorder="1" applyAlignment="1">
      <alignment horizontal="center" vertical="center"/>
    </xf>
    <xf numFmtId="0" fontId="23" fillId="0" borderId="10" xfId="0" applyFont="1" applyBorder="1" applyAlignment="1">
      <alignment horizontal="center" vertical="center"/>
    </xf>
    <xf numFmtId="0" fontId="23" fillId="0" borderId="29" xfId="0" applyFont="1" applyBorder="1" applyAlignment="1">
      <alignment horizontal="center" vertical="center"/>
    </xf>
    <xf numFmtId="0" fontId="23" fillId="0" borderId="43" xfId="0" applyFont="1" applyBorder="1" applyAlignment="1">
      <alignment horizontal="center" vertical="center"/>
    </xf>
    <xf numFmtId="0" fontId="23" fillId="0" borderId="40" xfId="0" applyFont="1" applyBorder="1" applyAlignment="1">
      <alignment horizontal="center" vertical="center"/>
    </xf>
    <xf numFmtId="14" fontId="23" fillId="0" borderId="29" xfId="0" applyNumberFormat="1" applyFont="1" applyBorder="1" applyAlignment="1">
      <alignment horizontal="center" vertical="center"/>
    </xf>
    <xf numFmtId="49" fontId="19" fillId="0" borderId="0" xfId="75" applyNumberFormat="1" applyFont="1" applyFill="1" applyBorder="1" applyAlignment="1">
      <alignment horizontal="center" vertical="center"/>
    </xf>
    <xf numFmtId="14" fontId="23" fillId="0" borderId="10" xfId="0" applyNumberFormat="1" applyFont="1" applyBorder="1" applyAlignment="1">
      <alignment horizontal="center" vertical="center"/>
    </xf>
    <xf numFmtId="0" fontId="0" fillId="0" borderId="10" xfId="0" applyBorder="1" applyAlignment="1">
      <alignment horizontal="center" vertical="center"/>
    </xf>
    <xf numFmtId="0" fontId="18" fillId="0" borderId="10" xfId="0" applyFont="1" applyBorder="1" applyAlignment="1">
      <alignment horizontal="center" vertical="center"/>
    </xf>
    <xf numFmtId="0" fontId="18" fillId="0" borderId="38"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3" xfId="0" applyFont="1" applyBorder="1" applyAlignment="1">
      <alignment horizontal="center" vertical="center"/>
    </xf>
    <xf numFmtId="0" fontId="18" fillId="0" borderId="11" xfId="0" applyFont="1" applyBorder="1" applyAlignment="1">
      <alignment horizontal="center" vertical="center"/>
    </xf>
    <xf numFmtId="0" fontId="18" fillId="0" borderId="34" xfId="0" applyFont="1" applyBorder="1" applyAlignment="1">
      <alignment horizontal="center" vertical="center"/>
    </xf>
    <xf numFmtId="0" fontId="21" fillId="0" borderId="32" xfId="0" applyFont="1" applyBorder="1" applyAlignment="1">
      <alignment horizontal="center" vertical="center" wrapText="1"/>
    </xf>
    <xf numFmtId="0" fontId="20" fillId="0" borderId="10" xfId="0" applyFont="1" applyFill="1" applyBorder="1" applyAlignment="1">
      <alignment horizontal="left" vertical="center"/>
    </xf>
    <xf numFmtId="0" fontId="20" fillId="0" borderId="32" xfId="0" applyFont="1" applyFill="1" applyBorder="1" applyAlignment="1">
      <alignment horizontal="left" vertical="center" wrapText="1"/>
    </xf>
    <xf numFmtId="0" fontId="20" fillId="16" borderId="29" xfId="0" applyFont="1" applyFill="1" applyBorder="1" applyAlignment="1">
      <alignment horizontal="left" vertical="center" wrapText="1"/>
    </xf>
    <xf numFmtId="0" fontId="20" fillId="16" borderId="43" xfId="0" applyFont="1" applyFill="1" applyBorder="1" applyAlignment="1">
      <alignment horizontal="left" vertical="center" wrapText="1"/>
    </xf>
    <xf numFmtId="0" fontId="20" fillId="16" borderId="40" xfId="0" applyFont="1" applyFill="1" applyBorder="1" applyAlignment="1">
      <alignment horizontal="left" vertical="center" wrapText="1"/>
    </xf>
    <xf numFmtId="0" fontId="20" fillId="0" borderId="10" xfId="0" applyFont="1" applyBorder="1" applyAlignment="1">
      <alignment horizontal="center" vertical="center"/>
    </xf>
    <xf numFmtId="49" fontId="19" fillId="0" borderId="11" xfId="75" applyNumberFormat="1" applyFont="1" applyFill="1" applyBorder="1" applyAlignment="1">
      <alignment horizontal="center" vertical="center"/>
    </xf>
    <xf numFmtId="0" fontId="20" fillId="16" borderId="10" xfId="0" applyFont="1" applyFill="1" applyBorder="1" applyAlignment="1">
      <alignment horizontal="left" vertical="center" wrapText="1"/>
    </xf>
    <xf numFmtId="189" fontId="20" fillId="0" borderId="29" xfId="0" applyNumberFormat="1" applyFont="1" applyBorder="1" applyAlignment="1">
      <alignment horizontal="center" vertical="center"/>
    </xf>
    <xf numFmtId="0" fontId="20" fillId="0" borderId="43" xfId="0" applyFont="1" applyBorder="1" applyAlignment="1">
      <alignment horizontal="center" vertical="center"/>
    </xf>
    <xf numFmtId="0" fontId="20" fillId="0" borderId="4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vertical="center"/>
    </xf>
    <xf numFmtId="14" fontId="23" fillId="0" borderId="40" xfId="0" applyNumberFormat="1" applyFont="1" applyBorder="1" applyAlignment="1">
      <alignment horizontal="center" vertical="center"/>
    </xf>
    <xf numFmtId="0" fontId="20" fillId="16" borderId="32" xfId="0" applyFont="1" applyFill="1" applyBorder="1" applyAlignment="1">
      <alignment horizontal="left" vertical="center" wrapText="1"/>
    </xf>
    <xf numFmtId="0" fontId="0" fillId="0" borderId="10" xfId="0" applyFont="1" applyFill="1" applyBorder="1" applyAlignment="1">
      <alignment horizontal="left" vertical="center"/>
    </xf>
    <xf numFmtId="0" fontId="20" fillId="0" borderId="32" xfId="0" applyFont="1" applyBorder="1" applyAlignment="1">
      <alignment horizontal="center" vertical="center" wrapText="1"/>
    </xf>
    <xf numFmtId="0" fontId="20" fillId="0" borderId="29" xfId="0" applyFont="1" applyFill="1" applyBorder="1" applyAlignment="1">
      <alignment horizontal="left" vertical="center"/>
    </xf>
    <xf numFmtId="0" fontId="20" fillId="0" borderId="43" xfId="0" applyFont="1" applyFill="1" applyBorder="1" applyAlignment="1">
      <alignment horizontal="left" vertical="center"/>
    </xf>
    <xf numFmtId="0" fontId="20" fillId="0" borderId="40" xfId="0" applyFont="1" applyFill="1" applyBorder="1" applyAlignment="1">
      <alignment horizontal="left" vertical="center"/>
    </xf>
    <xf numFmtId="0" fontId="0" fillId="24" borderId="44" xfId="0" applyFill="1" applyBorder="1" applyAlignment="1">
      <alignment horizontal="center" vertical="center"/>
    </xf>
    <xf numFmtId="0" fontId="0" fillId="24" borderId="40" xfId="0" applyFill="1" applyBorder="1" applyAlignment="1">
      <alignment horizontal="center" vertical="center"/>
    </xf>
    <xf numFmtId="0" fontId="0" fillId="24" borderId="44" xfId="0" applyFont="1" applyFill="1" applyBorder="1" applyAlignment="1">
      <alignment horizontal="left" vertical="center"/>
    </xf>
    <xf numFmtId="0" fontId="0" fillId="24" borderId="40" xfId="0" applyFill="1" applyBorder="1" applyAlignment="1">
      <alignment horizontal="left" vertical="center"/>
    </xf>
    <xf numFmtId="0" fontId="0" fillId="24" borderId="29" xfId="0" applyFont="1" applyFill="1" applyBorder="1" applyAlignment="1">
      <alignment vertical="center" wrapText="1"/>
    </xf>
    <xf numFmtId="0" fontId="0" fillId="24" borderId="40" xfId="0" applyFont="1" applyFill="1" applyBorder="1" applyAlignment="1">
      <alignment vertical="center" wrapText="1"/>
    </xf>
    <xf numFmtId="0" fontId="27" fillId="24" borderId="45" xfId="0" applyFont="1" applyFill="1" applyBorder="1" applyAlignment="1">
      <alignment horizontal="right" vertical="center"/>
    </xf>
    <xf numFmtId="0" fontId="27" fillId="24" borderId="19" xfId="0" applyFont="1" applyFill="1" applyBorder="1" applyAlignment="1">
      <alignment horizontal="right" vertical="center"/>
    </xf>
    <xf numFmtId="0" fontId="27" fillId="24" borderId="20" xfId="0" applyFont="1" applyFill="1" applyBorder="1" applyAlignment="1">
      <alignment horizontal="right" vertical="center"/>
    </xf>
    <xf numFmtId="0" fontId="27" fillId="24" borderId="44" xfId="0" applyFont="1" applyFill="1" applyBorder="1" applyAlignment="1">
      <alignment horizontal="right" vertical="center"/>
    </xf>
    <xf numFmtId="0" fontId="27" fillId="24" borderId="43" xfId="0" applyFont="1" applyFill="1" applyBorder="1" applyAlignment="1">
      <alignment horizontal="right" vertical="center"/>
    </xf>
    <xf numFmtId="0" fontId="27" fillId="24" borderId="40" xfId="0" applyFont="1" applyFill="1" applyBorder="1" applyAlignment="1">
      <alignment horizontal="right" vertical="center"/>
    </xf>
    <xf numFmtId="0" fontId="19" fillId="24" borderId="38" xfId="0" applyFont="1" applyFill="1" applyBorder="1" applyAlignment="1">
      <alignment horizontal="center" vertical="center"/>
    </xf>
    <xf numFmtId="0" fontId="19" fillId="24" borderId="35" xfId="0" applyFont="1" applyFill="1" applyBorder="1" applyAlignment="1">
      <alignment horizontal="center" vertical="center"/>
    </xf>
    <xf numFmtId="0" fontId="19" fillId="24" borderId="39" xfId="0" applyFont="1" applyFill="1" applyBorder="1" applyAlignment="1">
      <alignment horizontal="center" vertical="center"/>
    </xf>
    <xf numFmtId="0" fontId="0" fillId="24" borderId="10" xfId="0" applyFont="1" applyFill="1" applyBorder="1" applyAlignment="1">
      <alignment vertical="center" wrapText="1"/>
    </xf>
    <xf numFmtId="189" fontId="20" fillId="24" borderId="24" xfId="75" applyNumberFormat="1" applyFont="1" applyFill="1" applyBorder="1" applyAlignment="1">
      <alignment horizontal="center" vertical="center" wrapText="1"/>
    </xf>
    <xf numFmtId="189" fontId="20" fillId="24" borderId="32" xfId="75" applyNumberFormat="1" applyFont="1" applyFill="1" applyBorder="1" applyAlignment="1">
      <alignment horizontal="center" vertical="center" wrapText="1"/>
    </xf>
    <xf numFmtId="0" fontId="19" fillId="24" borderId="29" xfId="0" applyFont="1" applyFill="1" applyBorder="1" applyAlignment="1">
      <alignment horizontal="center" vertical="center"/>
    </xf>
    <xf numFmtId="0" fontId="19" fillId="24" borderId="43" xfId="0" applyFont="1" applyFill="1" applyBorder="1" applyAlignment="1">
      <alignment horizontal="center" vertical="center"/>
    </xf>
    <xf numFmtId="0" fontId="19" fillId="24" borderId="40" xfId="0" applyFont="1" applyFill="1" applyBorder="1" applyAlignment="1">
      <alignment horizontal="center" vertical="center"/>
    </xf>
    <xf numFmtId="0" fontId="21" fillId="24" borderId="46" xfId="0" applyFont="1" applyFill="1" applyBorder="1" applyAlignment="1">
      <alignment horizontal="center" vertical="center" wrapText="1"/>
    </xf>
    <xf numFmtId="0" fontId="21" fillId="24" borderId="47" xfId="0" applyFont="1" applyFill="1" applyBorder="1" applyAlignment="1">
      <alignment horizontal="center" vertical="center" wrapText="1"/>
    </xf>
    <xf numFmtId="0" fontId="21" fillId="24" borderId="48" xfId="0" applyFont="1" applyFill="1" applyBorder="1" applyAlignment="1">
      <alignment horizontal="center" vertical="center" wrapText="1"/>
    </xf>
    <xf numFmtId="0" fontId="20" fillId="24" borderId="24" xfId="0" applyFont="1" applyFill="1" applyBorder="1" applyAlignment="1">
      <alignment horizontal="center" vertical="center"/>
    </xf>
    <xf numFmtId="0" fontId="20" fillId="24" borderId="49" xfId="0" applyFont="1" applyFill="1" applyBorder="1" applyAlignment="1">
      <alignment horizontal="center" vertical="center" wrapText="1"/>
    </xf>
    <xf numFmtId="0" fontId="20" fillId="24" borderId="50" xfId="0" applyFont="1" applyFill="1" applyBorder="1" applyAlignment="1">
      <alignment horizontal="center" vertical="center" wrapText="1"/>
    </xf>
    <xf numFmtId="0" fontId="20" fillId="24" borderId="22" xfId="0" applyFont="1" applyFill="1" applyBorder="1" applyAlignment="1">
      <alignment horizontal="center" vertical="center" wrapText="1"/>
    </xf>
    <xf numFmtId="0" fontId="20" fillId="24" borderId="34" xfId="0" applyFont="1" applyFill="1" applyBorder="1" applyAlignment="1">
      <alignment horizontal="center" vertical="center" wrapText="1"/>
    </xf>
    <xf numFmtId="0" fontId="19" fillId="24" borderId="18" xfId="0" applyFont="1" applyFill="1" applyBorder="1" applyAlignment="1">
      <alignment horizontal="center" vertical="center"/>
    </xf>
    <xf numFmtId="0" fontId="19" fillId="24" borderId="19" xfId="0" applyFont="1" applyFill="1" applyBorder="1" applyAlignment="1">
      <alignment horizontal="center" vertical="center"/>
    </xf>
    <xf numFmtId="0" fontId="19" fillId="24" borderId="51" xfId="0" applyFont="1" applyFill="1" applyBorder="1" applyAlignment="1">
      <alignment horizontal="center" vertical="center"/>
    </xf>
    <xf numFmtId="0" fontId="19" fillId="24" borderId="52" xfId="0" applyFont="1" applyFill="1" applyBorder="1" applyAlignment="1">
      <alignment horizontal="center" vertical="center"/>
    </xf>
    <xf numFmtId="0" fontId="20" fillId="24" borderId="25" xfId="0" applyFont="1" applyFill="1" applyBorder="1" applyAlignment="1">
      <alignment horizontal="left" vertical="center"/>
    </xf>
    <xf numFmtId="0" fontId="20" fillId="24" borderId="16" xfId="0" applyFont="1" applyFill="1" applyBorder="1" applyAlignment="1">
      <alignment horizontal="left" vertical="center"/>
    </xf>
    <xf numFmtId="0" fontId="20" fillId="24" borderId="53" xfId="0" applyFont="1" applyFill="1" applyBorder="1" applyAlignment="1">
      <alignment horizontal="left" vertical="center"/>
    </xf>
    <xf numFmtId="0" fontId="21" fillId="24" borderId="29" xfId="0" applyFont="1" applyFill="1" applyBorder="1" applyAlignment="1">
      <alignment horizontal="center" vertical="center" wrapText="1"/>
    </xf>
    <xf numFmtId="0" fontId="21" fillId="24" borderId="43" xfId="0" applyFont="1" applyFill="1" applyBorder="1" applyAlignment="1">
      <alignment horizontal="center" vertical="center" wrapText="1"/>
    </xf>
    <xf numFmtId="0" fontId="21" fillId="24" borderId="52" xfId="0" applyFont="1" applyFill="1" applyBorder="1" applyAlignment="1">
      <alignment horizontal="center" vertical="center" wrapText="1"/>
    </xf>
    <xf numFmtId="0" fontId="20" fillId="24" borderId="10" xfId="0" applyFont="1" applyFill="1" applyBorder="1" applyAlignment="1">
      <alignment horizontal="center" vertical="center" wrapText="1"/>
    </xf>
    <xf numFmtId="189" fontId="21" fillId="24" borderId="54" xfId="75" applyNumberFormat="1" applyFont="1" applyFill="1" applyBorder="1" applyAlignment="1">
      <alignment horizontal="center" vertical="center" wrapText="1"/>
    </xf>
    <xf numFmtId="189" fontId="21" fillId="24" borderId="32" xfId="75" applyNumberFormat="1" applyFont="1" applyFill="1" applyBorder="1" applyAlignment="1">
      <alignment horizontal="center" vertical="center" wrapText="1"/>
    </xf>
    <xf numFmtId="189" fontId="21" fillId="24" borderId="10" xfId="75" applyNumberFormat="1" applyFont="1" applyFill="1" applyBorder="1" applyAlignment="1">
      <alignment horizontal="center" vertical="center" wrapText="1"/>
    </xf>
    <xf numFmtId="0" fontId="20" fillId="24" borderId="55" xfId="0" applyFont="1" applyFill="1" applyBorder="1" applyAlignment="1">
      <alignment horizontal="left" vertical="center"/>
    </xf>
    <xf numFmtId="0" fontId="20" fillId="24" borderId="47" xfId="0" applyFont="1" applyFill="1" applyBorder="1" applyAlignment="1">
      <alignment horizontal="left" vertical="center"/>
    </xf>
    <xf numFmtId="0" fontId="24" fillId="24" borderId="56"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33"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38" xfId="0" applyFont="1" applyFill="1" applyBorder="1" applyAlignment="1">
      <alignment horizontal="center" vertical="center" wrapText="1"/>
    </xf>
    <xf numFmtId="0" fontId="24" fillId="24" borderId="35" xfId="0" applyFont="1" applyFill="1" applyBorder="1" applyAlignment="1">
      <alignment horizontal="center" vertical="center" wrapText="1"/>
    </xf>
    <xf numFmtId="0" fontId="24" fillId="24" borderId="36" xfId="0" applyFont="1" applyFill="1" applyBorder="1" applyAlignment="1">
      <alignment horizontal="center" vertical="center" wrapText="1"/>
    </xf>
    <xf numFmtId="0" fontId="24" fillId="24" borderId="30" xfId="0" applyFont="1" applyFill="1" applyBorder="1" applyAlignment="1">
      <alignment horizontal="center" vertical="center" wrapText="1"/>
    </xf>
    <xf numFmtId="0" fontId="24" fillId="24" borderId="0" xfId="0" applyFont="1" applyFill="1" applyBorder="1" applyAlignment="1">
      <alignment horizontal="center" vertical="center" wrapText="1"/>
    </xf>
    <xf numFmtId="0" fontId="24" fillId="24" borderId="31" xfId="0" applyFont="1" applyFill="1" applyBorder="1" applyAlignment="1">
      <alignment horizontal="center" vertical="center" wrapText="1"/>
    </xf>
    <xf numFmtId="0" fontId="25" fillId="24" borderId="18"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5" fillId="24" borderId="20" xfId="0" applyFont="1" applyFill="1" applyBorder="1" applyAlignment="1">
      <alignment horizontal="center" vertical="center" wrapText="1"/>
    </xf>
    <xf numFmtId="14" fontId="25" fillId="24" borderId="18" xfId="0" applyNumberFormat="1" applyFont="1" applyFill="1" applyBorder="1" applyAlignment="1">
      <alignment horizontal="center" vertical="center" wrapText="1"/>
    </xf>
    <xf numFmtId="14" fontId="25" fillId="24" borderId="19" xfId="0" applyNumberFormat="1" applyFont="1" applyFill="1" applyBorder="1" applyAlignment="1">
      <alignment horizontal="center" vertical="center" wrapText="1"/>
    </xf>
    <xf numFmtId="14" fontId="25" fillId="24" borderId="51" xfId="0" applyNumberFormat="1" applyFont="1" applyFill="1" applyBorder="1" applyAlignment="1">
      <alignment horizontal="center" vertical="center" wrapText="1"/>
    </xf>
    <xf numFmtId="189" fontId="20" fillId="24" borderId="24" xfId="75" applyNumberFormat="1" applyFont="1" applyFill="1" applyBorder="1" applyAlignment="1">
      <alignment horizontal="center" vertical="center"/>
    </xf>
    <xf numFmtId="189" fontId="20" fillId="24" borderId="32" xfId="75" applyNumberFormat="1" applyFont="1" applyFill="1" applyBorder="1" applyAlignment="1">
      <alignment horizontal="center" vertical="center"/>
    </xf>
    <xf numFmtId="0" fontId="20" fillId="24" borderId="41" xfId="0" applyFont="1" applyFill="1" applyBorder="1" applyAlignment="1">
      <alignment horizontal="center" vertical="center" wrapText="1"/>
    </xf>
    <xf numFmtId="189" fontId="20" fillId="24" borderId="10" xfId="75" applyNumberFormat="1"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4" borderId="43" xfId="0" applyFont="1" applyFill="1" applyBorder="1" applyAlignment="1">
      <alignment horizontal="center" vertical="center" wrapText="1"/>
    </xf>
    <xf numFmtId="0" fontId="25" fillId="24" borderId="52" xfId="0" applyFont="1" applyFill="1" applyBorder="1" applyAlignment="1">
      <alignment horizontal="center" vertical="center" wrapText="1"/>
    </xf>
    <xf numFmtId="0" fontId="18" fillId="24" borderId="57" xfId="0" applyFont="1" applyFill="1" applyBorder="1" applyAlignment="1">
      <alignment horizontal="center" vertical="center" wrapText="1"/>
    </xf>
    <xf numFmtId="0" fontId="18" fillId="24" borderId="58" xfId="0" applyFont="1" applyFill="1" applyBorder="1" applyAlignment="1">
      <alignment horizontal="center" vertical="center" wrapText="1"/>
    </xf>
    <xf numFmtId="0" fontId="18" fillId="24" borderId="59" xfId="0" applyFont="1" applyFill="1" applyBorder="1" applyAlignment="1">
      <alignment horizontal="center" vertical="center" wrapText="1"/>
    </xf>
    <xf numFmtId="0" fontId="18" fillId="24" borderId="60" xfId="0" applyFont="1" applyFill="1" applyBorder="1" applyAlignment="1">
      <alignment horizontal="center" vertical="center" wrapText="1"/>
    </xf>
    <xf numFmtId="0" fontId="18" fillId="24" borderId="15" xfId="0" applyFont="1" applyFill="1" applyBorder="1" applyAlignment="1">
      <alignment horizontal="center" vertical="center" wrapText="1"/>
    </xf>
    <xf numFmtId="0" fontId="18" fillId="24" borderId="21" xfId="0" applyFont="1" applyFill="1" applyBorder="1" applyAlignment="1">
      <alignment horizontal="center" vertical="center" wrapText="1"/>
    </xf>
    <xf numFmtId="0" fontId="23" fillId="24" borderId="61" xfId="0" applyFont="1" applyFill="1" applyBorder="1" applyAlignment="1">
      <alignment horizontal="center" vertical="center"/>
    </xf>
    <xf numFmtId="0" fontId="23" fillId="24" borderId="62" xfId="0" applyFont="1" applyFill="1" applyBorder="1" applyAlignment="1">
      <alignment horizontal="center" vertical="center"/>
    </xf>
    <xf numFmtId="0" fontId="18" fillId="24" borderId="0" xfId="0" applyFont="1" applyFill="1" applyBorder="1" applyAlignment="1">
      <alignment horizontal="center" vertical="center"/>
    </xf>
    <xf numFmtId="0" fontId="57" fillId="24" borderId="55" xfId="0" applyFont="1" applyFill="1" applyBorder="1" applyAlignment="1">
      <alignment horizontal="left" vertical="center"/>
    </xf>
    <xf numFmtId="0" fontId="57" fillId="24" borderId="47" xfId="0" applyFont="1" applyFill="1" applyBorder="1" applyAlignment="1">
      <alignment horizontal="left" vertical="center"/>
    </xf>
    <xf numFmtId="0" fontId="0" fillId="24" borderId="43" xfId="0" applyFill="1" applyBorder="1" applyAlignment="1">
      <alignment horizontal="center" vertical="center"/>
    </xf>
    <xf numFmtId="0" fontId="20" fillId="24" borderId="42" xfId="0" applyFont="1" applyFill="1" applyBorder="1" applyAlignment="1">
      <alignment horizontal="center" vertical="center" wrapText="1"/>
    </xf>
    <xf numFmtId="0" fontId="20" fillId="24" borderId="35" xfId="0" applyFont="1" applyFill="1" applyBorder="1" applyAlignment="1">
      <alignment horizontal="center" vertical="center" wrapText="1"/>
    </xf>
    <xf numFmtId="0" fontId="20" fillId="24" borderId="11" xfId="0" applyFont="1" applyFill="1" applyBorder="1" applyAlignment="1">
      <alignment horizontal="center" vertical="center" wrapText="1"/>
    </xf>
    <xf numFmtId="189" fontId="20" fillId="24" borderId="54" xfId="75" applyNumberFormat="1" applyFont="1" applyFill="1" applyBorder="1" applyAlignment="1">
      <alignment horizontal="center" vertical="center" wrapText="1"/>
    </xf>
    <xf numFmtId="0" fontId="20" fillId="24" borderId="42" xfId="0" applyFont="1" applyFill="1" applyBorder="1" applyAlignment="1">
      <alignment horizontal="center" vertical="center"/>
    </xf>
    <xf numFmtId="0" fontId="20" fillId="24" borderId="36" xfId="0" applyFont="1" applyFill="1" applyBorder="1" applyAlignment="1">
      <alignment horizontal="center" vertical="center"/>
    </xf>
    <xf numFmtId="0" fontId="20" fillId="24" borderId="22" xfId="0" applyFont="1" applyFill="1" applyBorder="1" applyAlignment="1">
      <alignment horizontal="center" vertical="center"/>
    </xf>
    <xf numFmtId="0" fontId="20" fillId="24" borderId="34" xfId="0" applyFont="1" applyFill="1" applyBorder="1" applyAlignment="1">
      <alignment horizontal="center" vertical="center"/>
    </xf>
    <xf numFmtId="0" fontId="0" fillId="0" borderId="44" xfId="0" applyFont="1" applyFill="1" applyBorder="1" applyAlignment="1">
      <alignment vertical="center" wrapText="1"/>
    </xf>
    <xf numFmtId="0" fontId="0" fillId="0" borderId="40" xfId="0" applyFont="1" applyFill="1" applyBorder="1" applyAlignment="1">
      <alignment vertical="center" wrapText="1"/>
    </xf>
    <xf numFmtId="0" fontId="27" fillId="24" borderId="29" xfId="0" applyFont="1" applyFill="1" applyBorder="1" applyAlignment="1">
      <alignment horizontal="right" vertical="center"/>
    </xf>
    <xf numFmtId="0" fontId="0" fillId="24" borderId="44" xfId="0" applyFont="1" applyFill="1" applyBorder="1" applyAlignment="1">
      <alignment horizontal="left" vertical="center" wrapText="1"/>
    </xf>
    <xf numFmtId="0" fontId="20" fillId="24" borderId="12" xfId="0" applyFont="1" applyFill="1" applyBorder="1" applyAlignment="1">
      <alignment horizontal="center" vertical="center" wrapText="1"/>
    </xf>
    <xf numFmtId="0" fontId="0" fillId="24" borderId="44" xfId="0" applyFill="1" applyBorder="1" applyAlignment="1">
      <alignment horizontal="left" vertical="center"/>
    </xf>
    <xf numFmtId="0" fontId="18" fillId="0" borderId="33"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34"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40" xfId="0" applyFont="1" applyFill="1" applyBorder="1" applyAlignment="1">
      <alignment horizontal="center" vertical="center"/>
    </xf>
    <xf numFmtId="0" fontId="22" fillId="0" borderId="29"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7" fillId="0" borderId="29" xfId="0" applyFont="1" applyFill="1" applyBorder="1" applyAlignment="1">
      <alignment horizontal="right" vertical="center"/>
    </xf>
    <xf numFmtId="0" fontId="27" fillId="0" borderId="43" xfId="0" applyFont="1" applyFill="1" applyBorder="1" applyAlignment="1">
      <alignment horizontal="right" vertical="center"/>
    </xf>
    <xf numFmtId="0" fontId="27" fillId="0" borderId="40" xfId="0" applyFont="1" applyFill="1" applyBorder="1" applyAlignment="1">
      <alignment horizontal="right" vertical="center"/>
    </xf>
    <xf numFmtId="0" fontId="22" fillId="0" borderId="24"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2"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18" fillId="0" borderId="10" xfId="0" applyFont="1" applyBorder="1" applyAlignment="1">
      <alignment horizontal="center" vertical="center" wrapText="1"/>
    </xf>
    <xf numFmtId="192" fontId="27" fillId="4" borderId="29" xfId="99" applyNumberFormat="1" applyFont="1" applyFill="1" applyBorder="1" applyAlignment="1">
      <alignment horizontal="center" vertical="center"/>
    </xf>
    <xf numFmtId="9" fontId="27" fillId="4" borderId="40" xfId="99" applyFont="1" applyFill="1" applyBorder="1" applyAlignment="1">
      <alignment horizontal="center" vertical="center"/>
    </xf>
    <xf numFmtId="0" fontId="0" fillId="0" borderId="24" xfId="97" applyFont="1" applyBorder="1" applyAlignment="1">
      <alignment horizontal="center" vertical="center" wrapText="1"/>
      <protection/>
    </xf>
    <xf numFmtId="0" fontId="0" fillId="0" borderId="32" xfId="97" applyFont="1" applyBorder="1" applyAlignment="1">
      <alignment horizontal="center" vertical="center" wrapText="1"/>
      <protection/>
    </xf>
    <xf numFmtId="0" fontId="54" fillId="24" borderId="29" xfId="97" applyFont="1" applyFill="1" applyBorder="1" applyAlignment="1" applyProtection="1">
      <alignment horizontal="center" vertical="center" wrapText="1"/>
      <protection/>
    </xf>
    <xf numFmtId="0" fontId="54" fillId="24" borderId="43" xfId="97" applyFont="1" applyFill="1" applyBorder="1" applyAlignment="1" applyProtection="1">
      <alignment horizontal="center" vertical="center" wrapText="1"/>
      <protection/>
    </xf>
    <xf numFmtId="0" fontId="54" fillId="24" borderId="40" xfId="97" applyFont="1" applyFill="1" applyBorder="1" applyAlignment="1" applyProtection="1">
      <alignment horizontal="center" vertical="center" wrapText="1"/>
      <protection/>
    </xf>
    <xf numFmtId="9" fontId="20" fillId="0" borderId="10" xfId="99" applyFont="1" applyBorder="1" applyAlignment="1">
      <alignment horizontal="center" vertical="center" wrapText="1"/>
    </xf>
    <xf numFmtId="192" fontId="0" fillId="0" borderId="10" xfId="97" applyNumberFormat="1" applyFont="1" applyBorder="1" applyAlignment="1">
      <alignment horizontal="center" vertical="center"/>
      <protection/>
    </xf>
    <xf numFmtId="0" fontId="0" fillId="0" borderId="10" xfId="97" applyFont="1" applyBorder="1" applyAlignment="1">
      <alignment horizontal="center" vertical="center"/>
      <protection/>
    </xf>
    <xf numFmtId="1" fontId="20" fillId="0" borderId="29" xfId="99" applyNumberFormat="1" applyFont="1" applyBorder="1" applyAlignment="1">
      <alignment horizontal="center" vertical="center" wrapText="1"/>
    </xf>
    <xf numFmtId="1" fontId="20" fillId="0" borderId="40" xfId="99" applyNumberFormat="1" applyFont="1" applyBorder="1" applyAlignment="1">
      <alignment horizontal="center" vertical="center" wrapText="1"/>
    </xf>
    <xf numFmtId="0" fontId="0" fillId="0" borderId="37" xfId="97" applyFont="1" applyBorder="1" applyAlignment="1">
      <alignment horizontal="center" vertical="center" wrapText="1"/>
      <protection/>
    </xf>
    <xf numFmtId="1" fontId="51" fillId="0" borderId="29" xfId="99" applyNumberFormat="1" applyFont="1" applyFill="1" applyBorder="1" applyAlignment="1" applyProtection="1">
      <alignment horizontal="center" vertical="center" wrapText="1"/>
      <protection locked="0"/>
    </xf>
    <xf numFmtId="1" fontId="51" fillId="0" borderId="40" xfId="99" applyNumberFormat="1" applyFont="1" applyFill="1" applyBorder="1" applyAlignment="1" applyProtection="1">
      <alignment horizontal="center" vertical="center" wrapText="1"/>
      <protection locked="0"/>
    </xf>
    <xf numFmtId="192" fontId="0" fillId="0" borderId="24" xfId="97" applyNumberFormat="1" applyFont="1" applyBorder="1" applyAlignment="1">
      <alignment horizontal="center" vertical="center"/>
      <protection/>
    </xf>
    <xf numFmtId="192" fontId="0" fillId="0" borderId="37" xfId="97" applyNumberFormat="1" applyFont="1" applyBorder="1" applyAlignment="1">
      <alignment horizontal="center" vertical="center"/>
      <protection/>
    </xf>
    <xf numFmtId="192" fontId="0" fillId="0" borderId="32" xfId="97" applyNumberFormat="1" applyFont="1" applyBorder="1" applyAlignment="1">
      <alignment horizontal="center" vertical="center"/>
      <protection/>
    </xf>
    <xf numFmtId="189" fontId="54" fillId="0" borderId="29" xfId="77" applyNumberFormat="1" applyFont="1" applyFill="1" applyBorder="1" applyAlignment="1" applyProtection="1">
      <alignment horizontal="center" vertical="center" wrapText="1"/>
      <protection/>
    </xf>
    <xf numFmtId="189" fontId="54" fillId="0" borderId="43" xfId="77" applyNumberFormat="1" applyFont="1" applyFill="1" applyBorder="1" applyAlignment="1" applyProtection="1">
      <alignment horizontal="center" vertical="center" wrapText="1"/>
      <protection/>
    </xf>
    <xf numFmtId="189" fontId="54" fillId="0" borderId="40" xfId="77" applyNumberFormat="1" applyFont="1" applyFill="1" applyBorder="1" applyAlignment="1" applyProtection="1">
      <alignment horizontal="center" vertical="center" wrapText="1"/>
      <protection/>
    </xf>
    <xf numFmtId="0" fontId="0" fillId="25" borderId="24" xfId="97" applyFont="1" applyFill="1" applyBorder="1" applyAlignment="1">
      <alignment horizontal="center" vertical="center" wrapText="1"/>
      <protection/>
    </xf>
    <xf numFmtId="0" fontId="0" fillId="25" borderId="37" xfId="97" applyFont="1" applyFill="1" applyBorder="1" applyAlignment="1">
      <alignment horizontal="center" vertical="center" wrapText="1"/>
      <protection/>
    </xf>
    <xf numFmtId="0" fontId="0" fillId="25" borderId="32" xfId="97" applyFont="1" applyFill="1" applyBorder="1" applyAlignment="1">
      <alignment horizontal="center" vertical="center" wrapText="1"/>
      <protection/>
    </xf>
    <xf numFmtId="0" fontId="54" fillId="25" borderId="29" xfId="97" applyFont="1" applyFill="1" applyBorder="1" applyAlignment="1" applyProtection="1">
      <alignment horizontal="center" vertical="center" wrapText="1"/>
      <protection/>
    </xf>
    <xf numFmtId="0" fontId="54" fillId="25" borderId="43" xfId="97" applyFont="1" applyFill="1" applyBorder="1" applyAlignment="1" applyProtection="1">
      <alignment horizontal="center" vertical="center" wrapText="1"/>
      <protection/>
    </xf>
    <xf numFmtId="0" fontId="54" fillId="25" borderId="40" xfId="97" applyFont="1" applyFill="1" applyBorder="1" applyAlignment="1" applyProtection="1">
      <alignment horizontal="center" vertical="center" wrapText="1"/>
      <protection/>
    </xf>
    <xf numFmtId="9" fontId="20" fillId="25" borderId="10" xfId="99" applyFont="1" applyFill="1" applyBorder="1" applyAlignment="1">
      <alignment horizontal="center" vertical="center" wrapText="1"/>
    </xf>
    <xf numFmtId="192" fontId="0" fillId="25" borderId="24" xfId="97" applyNumberFormat="1" applyFont="1" applyFill="1" applyBorder="1" applyAlignment="1">
      <alignment horizontal="center" vertical="center"/>
      <protection/>
    </xf>
    <xf numFmtId="192" fontId="0" fillId="25" borderId="37" xfId="97" applyNumberFormat="1" applyFont="1" applyFill="1" applyBorder="1" applyAlignment="1">
      <alignment horizontal="center" vertical="center"/>
      <protection/>
    </xf>
    <xf numFmtId="192" fontId="0" fillId="25" borderId="32" xfId="97" applyNumberFormat="1" applyFont="1" applyFill="1" applyBorder="1" applyAlignment="1">
      <alignment horizontal="center" vertical="center"/>
      <protection/>
    </xf>
    <xf numFmtId="9" fontId="51" fillId="24" borderId="29" xfId="99" applyFont="1" applyFill="1" applyBorder="1" applyAlignment="1" applyProtection="1">
      <alignment horizontal="center" vertical="center" wrapText="1"/>
      <protection locked="0"/>
    </xf>
    <xf numFmtId="9" fontId="51" fillId="24" borderId="40" xfId="99" applyFont="1" applyFill="1" applyBorder="1" applyAlignment="1" applyProtection="1">
      <alignment horizontal="center" vertical="center" wrapText="1"/>
      <protection locked="0"/>
    </xf>
    <xf numFmtId="0" fontId="54" fillId="0" borderId="38" xfId="77" applyNumberFormat="1" applyFont="1" applyFill="1" applyBorder="1" applyAlignment="1" applyProtection="1">
      <alignment horizontal="center" vertical="center" wrapText="1"/>
      <protection/>
    </xf>
    <xf numFmtId="0" fontId="54" fillId="0" borderId="35" xfId="77" applyNumberFormat="1" applyFont="1" applyFill="1" applyBorder="1" applyAlignment="1" applyProtection="1">
      <alignment horizontal="center" vertical="center" wrapText="1"/>
      <protection/>
    </xf>
    <xf numFmtId="0" fontId="54" fillId="0" borderId="36" xfId="77" applyNumberFormat="1" applyFont="1" applyFill="1" applyBorder="1" applyAlignment="1" applyProtection="1">
      <alignment horizontal="center" vertical="center" wrapText="1"/>
      <protection/>
    </xf>
    <xf numFmtId="0" fontId="54" fillId="0" borderId="33" xfId="77" applyNumberFormat="1" applyFont="1" applyFill="1" applyBorder="1" applyAlignment="1" applyProtection="1">
      <alignment horizontal="center" vertical="center" wrapText="1"/>
      <protection/>
    </xf>
    <xf numFmtId="0" fontId="54" fillId="0" borderId="11" xfId="77" applyNumberFormat="1" applyFont="1" applyFill="1" applyBorder="1" applyAlignment="1" applyProtection="1">
      <alignment horizontal="center" vertical="center" wrapText="1"/>
      <protection/>
    </xf>
    <xf numFmtId="0" fontId="54" fillId="0" borderId="34" xfId="77" applyNumberFormat="1" applyFont="1" applyFill="1" applyBorder="1" applyAlignment="1" applyProtection="1">
      <alignment horizontal="center" vertical="center" wrapText="1"/>
      <protection/>
    </xf>
    <xf numFmtId="0" fontId="0" fillId="24" borderId="24" xfId="97" applyFont="1" applyFill="1" applyBorder="1" applyAlignment="1">
      <alignment horizontal="center" vertical="center" wrapText="1"/>
      <protection/>
    </xf>
    <xf numFmtId="0" fontId="0" fillId="24" borderId="32" xfId="97" applyFont="1" applyFill="1" applyBorder="1" applyAlignment="1">
      <alignment horizontal="center" vertical="center" wrapText="1"/>
      <protection/>
    </xf>
    <xf numFmtId="189" fontId="54" fillId="24" borderId="38" xfId="77" applyNumberFormat="1" applyFont="1" applyFill="1" applyBorder="1" applyAlignment="1" applyProtection="1">
      <alignment horizontal="center" vertical="center" wrapText="1"/>
      <protection/>
    </xf>
    <xf numFmtId="189" fontId="54" fillId="24" borderId="35" xfId="77" applyNumberFormat="1" applyFont="1" applyFill="1" applyBorder="1" applyAlignment="1" applyProtection="1">
      <alignment horizontal="center" vertical="center" wrapText="1"/>
      <protection/>
    </xf>
    <xf numFmtId="189" fontId="54" fillId="24" borderId="36" xfId="77" applyNumberFormat="1" applyFont="1" applyFill="1" applyBorder="1" applyAlignment="1" applyProtection="1">
      <alignment horizontal="center" vertical="center" wrapText="1"/>
      <protection/>
    </xf>
    <xf numFmtId="189" fontId="54" fillId="24" borderId="33" xfId="77" applyNumberFormat="1" applyFont="1" applyFill="1" applyBorder="1" applyAlignment="1" applyProtection="1">
      <alignment horizontal="center" vertical="center" wrapText="1"/>
      <protection/>
    </xf>
    <xf numFmtId="189" fontId="54" fillId="24" borderId="11" xfId="77" applyNumberFormat="1" applyFont="1" applyFill="1" applyBorder="1" applyAlignment="1" applyProtection="1">
      <alignment horizontal="center" vertical="center" wrapText="1"/>
      <protection/>
    </xf>
    <xf numFmtId="189" fontId="54" fillId="24" borderId="34" xfId="77" applyNumberFormat="1" applyFont="1" applyFill="1" applyBorder="1" applyAlignment="1" applyProtection="1">
      <alignment horizontal="center" vertical="center" wrapText="1"/>
      <protection/>
    </xf>
    <xf numFmtId="0" fontId="20" fillId="0" borderId="10" xfId="97" applyFont="1" applyBorder="1" applyAlignment="1">
      <alignment horizontal="center" vertical="center" wrapText="1"/>
      <protection/>
    </xf>
    <xf numFmtId="0" fontId="20" fillId="0" borderId="10" xfId="97" applyFont="1" applyFill="1" applyBorder="1" applyAlignment="1">
      <alignment horizontal="center" vertical="center" wrapText="1"/>
      <protection/>
    </xf>
    <xf numFmtId="0" fontId="20" fillId="0" borderId="10" xfId="97" applyFont="1" applyBorder="1" applyAlignment="1">
      <alignment horizontal="left" vertical="center"/>
      <protection/>
    </xf>
    <xf numFmtId="0" fontId="24" fillId="0" borderId="10" xfId="97" applyFont="1" applyBorder="1" applyAlignment="1">
      <alignment horizontal="left" vertical="center" wrapText="1"/>
      <protection/>
    </xf>
    <xf numFmtId="0" fontId="0" fillId="0" borderId="10" xfId="97" applyFont="1" applyBorder="1" applyAlignment="1">
      <alignment horizontal="left" vertical="center"/>
      <protection/>
    </xf>
    <xf numFmtId="0" fontId="0" fillId="24" borderId="10" xfId="97" applyFont="1" applyFill="1" applyBorder="1" applyAlignment="1">
      <alignment horizontal="left" vertical="center" wrapText="1"/>
      <protection/>
    </xf>
    <xf numFmtId="0" fontId="18" fillId="0" borderId="10" xfId="97" applyFont="1" applyBorder="1" applyAlignment="1">
      <alignment horizontal="center" vertical="center" wrapText="1"/>
      <protection/>
    </xf>
    <xf numFmtId="0" fontId="18" fillId="0" borderId="10" xfId="97" applyFont="1" applyBorder="1" applyAlignment="1">
      <alignment horizontal="left" vertical="center" wrapText="1"/>
      <protection/>
    </xf>
    <xf numFmtId="0" fontId="0" fillId="0" borderId="10" xfId="97" applyBorder="1" applyAlignment="1">
      <alignment horizontal="center" vertical="center"/>
      <protection/>
    </xf>
    <xf numFmtId="0" fontId="24" fillId="0" borderId="10" xfId="97" applyFont="1" applyBorder="1" applyAlignment="1">
      <alignment horizontal="center" vertical="center" wrapText="1"/>
      <protection/>
    </xf>
    <xf numFmtId="0" fontId="19" fillId="0" borderId="10" xfId="97" applyFont="1" applyBorder="1" applyAlignment="1">
      <alignment horizontal="center" vertical="center" wrapText="1"/>
      <protection/>
    </xf>
    <xf numFmtId="0" fontId="0" fillId="0" borderId="10" xfId="97" applyFont="1" applyBorder="1" applyAlignment="1">
      <alignment horizontal="center" vertical="center" wrapText="1"/>
      <protection/>
    </xf>
    <xf numFmtId="0" fontId="25" fillId="0" borderId="10" xfId="97" applyFont="1" applyBorder="1" applyAlignment="1">
      <alignment horizontal="center" vertical="center" wrapText="1"/>
      <protection/>
    </xf>
    <xf numFmtId="14" fontId="25" fillId="0" borderId="10" xfId="97" applyNumberFormat="1" applyFont="1" applyBorder="1" applyAlignment="1">
      <alignment horizontal="center" vertical="center"/>
      <protection/>
    </xf>
    <xf numFmtId="0" fontId="0" fillId="24" borderId="46" xfId="0" applyFont="1" applyFill="1" applyBorder="1" applyAlignment="1">
      <alignment horizontal="center" vertical="center" wrapText="1"/>
    </xf>
    <xf numFmtId="0" fontId="0" fillId="24" borderId="47" xfId="0" applyFont="1" applyFill="1" applyBorder="1" applyAlignment="1">
      <alignment horizontal="center" vertical="center" wrapText="1"/>
    </xf>
    <xf numFmtId="0" fontId="0" fillId="24" borderId="48"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23" xfId="0" applyFont="1" applyFill="1" applyBorder="1" applyAlignment="1">
      <alignment horizontal="center" vertical="center" wrapText="1"/>
    </xf>
    <xf numFmtId="198" fontId="0" fillId="0" borderId="10" xfId="0" applyNumberFormat="1" applyFill="1" applyBorder="1" applyAlignment="1">
      <alignment horizontal="center" vertical="center"/>
    </xf>
    <xf numFmtId="2" fontId="0" fillId="0" borderId="10" xfId="0" applyNumberFormat="1" applyFill="1" applyBorder="1" applyAlignment="1">
      <alignment horizontal="center" vertical="center"/>
    </xf>
    <xf numFmtId="198" fontId="0" fillId="0" borderId="10" xfId="97" applyNumberFormat="1" applyFill="1" applyBorder="1" applyAlignment="1">
      <alignment horizontal="center" vertical="center"/>
      <protection/>
    </xf>
    <xf numFmtId="0" fontId="0" fillId="24" borderId="10" xfId="0" applyFont="1" applyFill="1" applyBorder="1" applyAlignment="1">
      <alignment horizontal="center" vertical="center" wrapText="1"/>
    </xf>
    <xf numFmtId="0" fontId="19" fillId="27" borderId="11" xfId="0" applyFont="1" applyFill="1" applyBorder="1" applyAlignment="1">
      <alignment vertical="center"/>
    </xf>
    <xf numFmtId="171" fontId="22" fillId="0" borderId="10" xfId="72" applyFont="1" applyFill="1" applyBorder="1" applyAlignment="1">
      <alignment vertical="center"/>
    </xf>
    <xf numFmtId="207" fontId="0" fillId="0" borderId="0" xfId="75" applyNumberFormat="1" applyFont="1" applyAlignment="1">
      <alignment vertical="center"/>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odyStyle" xfId="45"/>
    <cellStyle name="Bueno" xfId="46"/>
    <cellStyle name="Cálculo" xfId="47"/>
    <cellStyle name="Celda de comprobación" xfId="48"/>
    <cellStyle name="Celda vinculada" xfId="49"/>
    <cellStyle name="Currency" xfId="50"/>
    <cellStyle name="Encabezado 1" xfId="51"/>
    <cellStyle name="Encabezado 4" xfId="52"/>
    <cellStyle name="Énfasis1" xfId="53"/>
    <cellStyle name="Énfasis2" xfId="54"/>
    <cellStyle name="Énfasis3" xfId="55"/>
    <cellStyle name="Énfasis4" xfId="56"/>
    <cellStyle name="Énfasis5" xfId="57"/>
    <cellStyle name="Énfasis6" xfId="58"/>
    <cellStyle name="Entrada" xfId="59"/>
    <cellStyle name="Incorrecto" xfId="60"/>
    <cellStyle name="Comma" xfId="61"/>
    <cellStyle name="Comma [0]" xfId="62"/>
    <cellStyle name="Millares [0]_3-SISTEMA DESARROLLO ADMINISTRATIVO-POA 2008-1" xfId="63"/>
    <cellStyle name="Millares 2" xfId="64"/>
    <cellStyle name="Millares 2 2" xfId="65"/>
    <cellStyle name="Millares 3" xfId="66"/>
    <cellStyle name="Millares 3 2" xfId="67"/>
    <cellStyle name="Millares 4" xfId="68"/>
    <cellStyle name="Millares 5" xfId="69"/>
    <cellStyle name="Millares 6" xfId="70"/>
    <cellStyle name="Millares 7" xfId="71"/>
    <cellStyle name="Millares 8" xfId="72"/>
    <cellStyle name="Millares_3-SISTEMA DESARROLLO ADMINISTRATIVO-POA 2008-1" xfId="73"/>
    <cellStyle name="Millares_Copia de MATRICES OPERATIVAS PROYECTOS PAT 07-09-AJUSTADAS-2008" xfId="74"/>
    <cellStyle name="Millares_FORMATO POA" xfId="75"/>
    <cellStyle name="Millares_FORMATO POA 2" xfId="76"/>
    <cellStyle name="Millares_Libro2" xfId="77"/>
    <cellStyle name="Currency" xfId="78"/>
    <cellStyle name="Currency [0]" xfId="79"/>
    <cellStyle name="Moneda [0] 2" xfId="80"/>
    <cellStyle name="Moneda [0] 2 2" xfId="81"/>
    <cellStyle name="Moneda [0] 3" xfId="82"/>
    <cellStyle name="Moneda 10" xfId="83"/>
    <cellStyle name="Moneda 11" xfId="84"/>
    <cellStyle name="Moneda 12" xfId="85"/>
    <cellStyle name="Moneda 13" xfId="86"/>
    <cellStyle name="Moneda 2" xfId="87"/>
    <cellStyle name="Moneda 2 2" xfId="88"/>
    <cellStyle name="Moneda 3" xfId="89"/>
    <cellStyle name="Moneda 4" xfId="90"/>
    <cellStyle name="Moneda 5" xfId="91"/>
    <cellStyle name="Moneda 6" xfId="92"/>
    <cellStyle name="Moneda 7" xfId="93"/>
    <cellStyle name="Moneda 8" xfId="94"/>
    <cellStyle name="Moneda 9" xfId="95"/>
    <cellStyle name="Neutral" xfId="96"/>
    <cellStyle name="Normal 2 2 2" xfId="97"/>
    <cellStyle name="Notas" xfId="98"/>
    <cellStyle name="Percent" xfId="99"/>
    <cellStyle name="Salida" xfId="100"/>
    <cellStyle name="Texto de advertencia" xfId="101"/>
    <cellStyle name="Texto explicativo" xfId="102"/>
    <cellStyle name="Título"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1</xdr:col>
      <xdr:colOff>1038225</xdr:colOff>
      <xdr:row>3</xdr:row>
      <xdr:rowOff>285750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57150" y="0"/>
          <a:ext cx="12477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95250</xdr:rowOff>
    </xdr:from>
    <xdr:to>
      <xdr:col>0</xdr:col>
      <xdr:colOff>1790700</xdr:colOff>
      <xdr:row>3</xdr:row>
      <xdr:rowOff>161925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447675" y="95250"/>
          <a:ext cx="1343025" cy="1247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1228725</xdr:colOff>
      <xdr:row>3</xdr:row>
      <xdr:rowOff>190500</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0" y="0"/>
          <a:ext cx="12287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38100</xdr:rowOff>
    </xdr:from>
    <xdr:to>
      <xdr:col>1</xdr:col>
      <xdr:colOff>114300</xdr:colOff>
      <xdr:row>3</xdr:row>
      <xdr:rowOff>161925</xdr:rowOff>
    </xdr:to>
    <xdr:pic>
      <xdr:nvPicPr>
        <xdr:cNvPr id="1" name="1 Imagen" descr="C:\Users\dvelasquez\Pictures\Logo2.5x2.58negro.jpg"/>
        <xdr:cNvPicPr preferRelativeResize="1">
          <a:picLocks noChangeAspect="1"/>
        </xdr:cNvPicPr>
      </xdr:nvPicPr>
      <xdr:blipFill>
        <a:blip r:embed="rId1"/>
        <a:stretch>
          <a:fillRect/>
        </a:stretch>
      </xdr:blipFill>
      <xdr:spPr>
        <a:xfrm>
          <a:off x="247650" y="38100"/>
          <a:ext cx="127635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Desktop\PLANES%20OPERATIVOS%202018\9.%20REDES%20DE%20MONITOREO%20Y%20CALIDAD%20AMBIENTAL\9.1%20CONSTRUCCION%20LABORATORIO\FEV-16%20Construccion%20laborator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Downloads\FEV-16%20Sistema%20vigilancia%20calidad%20del%20aire%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rodriguez\Downloads\FEV-16%20Sistema%20vigilancia%20calidad%20del%20aire%20no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2">
        <row r="4">
          <cell r="F4" t="str">
            <v>Versión 0</v>
          </cell>
          <cell r="G4">
            <v>42999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1">
        <row r="4">
          <cell r="K4" t="str">
            <v>Versión 0</v>
          </cell>
          <cell r="O4">
            <v>42999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4">
          <cell r="K4" t="str">
            <v>Versión 0</v>
          </cell>
          <cell r="N4">
            <v>42999</v>
          </cell>
        </row>
      </sheetData>
      <sheetData sheetId="3">
        <row r="20">
          <cell r="P20">
            <v>428831300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27"/>
  <sheetViews>
    <sheetView showGridLines="0" zoomScale="80" zoomScaleNormal="80" zoomScalePageLayoutView="0" workbookViewId="0" topLeftCell="L10">
      <selection activeCell="P16" sqref="P16"/>
    </sheetView>
  </sheetViews>
  <sheetFormatPr defaultColWidth="11.421875" defaultRowHeight="12.75"/>
  <cols>
    <col min="1" max="1" width="4.00390625" style="1" customWidth="1"/>
    <col min="2" max="2" width="16.57421875" style="1" customWidth="1"/>
    <col min="3" max="3" width="12.28125" style="1" customWidth="1"/>
    <col min="4" max="4" width="11.28125" style="1" customWidth="1"/>
    <col min="5" max="5" width="11.57421875" style="1" customWidth="1"/>
    <col min="6" max="6" width="23.7109375" style="1" customWidth="1"/>
    <col min="7" max="7" width="25.28125" style="2" customWidth="1"/>
    <col min="8" max="8" width="22.28125" style="1" customWidth="1"/>
    <col min="9" max="9" width="19.8515625" style="1" customWidth="1"/>
    <col min="10" max="11" width="25.28125" style="1" customWidth="1"/>
    <col min="12" max="12" width="24.28125" style="1" customWidth="1"/>
    <col min="13" max="17" width="19.421875" style="1" customWidth="1"/>
    <col min="18" max="18" width="11.421875" style="1" customWidth="1"/>
    <col min="19" max="19" width="11.421875" style="1" hidden="1" customWidth="1"/>
    <col min="20" max="16384" width="11.421875" style="1" customWidth="1"/>
  </cols>
  <sheetData>
    <row r="1" spans="1:17" ht="31.5" customHeight="1">
      <c r="A1" s="260"/>
      <c r="B1" s="260"/>
      <c r="C1" s="262" t="s">
        <v>49</v>
      </c>
      <c r="D1" s="263"/>
      <c r="E1" s="263"/>
      <c r="F1" s="263"/>
      <c r="G1" s="263"/>
      <c r="H1" s="263"/>
      <c r="I1" s="263"/>
      <c r="J1" s="264"/>
      <c r="K1" s="280" t="s">
        <v>95</v>
      </c>
      <c r="L1" s="280"/>
      <c r="M1" s="280"/>
      <c r="N1" s="280"/>
      <c r="O1" s="280"/>
      <c r="P1" s="90"/>
      <c r="Q1" s="90"/>
    </row>
    <row r="2" spans="1:17" ht="19.5" customHeight="1">
      <c r="A2" s="260"/>
      <c r="B2" s="260"/>
      <c r="C2" s="265"/>
      <c r="D2" s="266"/>
      <c r="E2" s="266"/>
      <c r="F2" s="266"/>
      <c r="G2" s="266"/>
      <c r="H2" s="266"/>
      <c r="I2" s="266"/>
      <c r="J2" s="267"/>
      <c r="K2" s="239" t="s">
        <v>52</v>
      </c>
      <c r="L2" s="239"/>
      <c r="M2" s="239"/>
      <c r="N2" s="239"/>
      <c r="O2" s="239"/>
      <c r="P2" s="40"/>
      <c r="Q2" s="40"/>
    </row>
    <row r="3" spans="1:17" ht="19.5" customHeight="1">
      <c r="A3" s="260"/>
      <c r="B3" s="260"/>
      <c r="C3" s="262" t="s">
        <v>50</v>
      </c>
      <c r="D3" s="263"/>
      <c r="E3" s="263"/>
      <c r="F3" s="263"/>
      <c r="G3" s="263"/>
      <c r="H3" s="263"/>
      <c r="I3" s="263"/>
      <c r="J3" s="264"/>
      <c r="K3" s="239" t="s">
        <v>53</v>
      </c>
      <c r="L3" s="239"/>
      <c r="M3" s="239"/>
      <c r="N3" s="239" t="s">
        <v>66</v>
      </c>
      <c r="O3" s="239"/>
      <c r="P3" s="40"/>
      <c r="Q3" s="40"/>
    </row>
    <row r="4" spans="1:17" ht="24.75" customHeight="1">
      <c r="A4" s="260"/>
      <c r="B4" s="260"/>
      <c r="C4" s="265"/>
      <c r="D4" s="266"/>
      <c r="E4" s="266"/>
      <c r="F4" s="266"/>
      <c r="G4" s="266"/>
      <c r="H4" s="266"/>
      <c r="I4" s="266"/>
      <c r="J4" s="267"/>
      <c r="K4" s="254" t="s">
        <v>175</v>
      </c>
      <c r="L4" s="255"/>
      <c r="M4" s="256"/>
      <c r="N4" s="257">
        <v>42999</v>
      </c>
      <c r="O4" s="282"/>
      <c r="P4" s="91"/>
      <c r="Q4" s="91"/>
    </row>
    <row r="5" spans="1:19" ht="31.5" customHeight="1">
      <c r="A5" s="261" t="s">
        <v>102</v>
      </c>
      <c r="B5" s="261"/>
      <c r="C5" s="261"/>
      <c r="D5" s="261"/>
      <c r="E5" s="261"/>
      <c r="F5" s="261"/>
      <c r="G5" s="261"/>
      <c r="H5" s="261"/>
      <c r="I5" s="261"/>
      <c r="J5" s="261"/>
      <c r="K5" s="261"/>
      <c r="L5" s="261"/>
      <c r="M5" s="261"/>
      <c r="N5" s="261"/>
      <c r="O5" s="261"/>
      <c r="P5" s="92"/>
      <c r="Q5" s="92"/>
      <c r="S5" s="134" t="s">
        <v>163</v>
      </c>
    </row>
    <row r="6" spans="1:19" ht="30.75" customHeight="1">
      <c r="A6" s="283" t="s">
        <v>3</v>
      </c>
      <c r="B6" s="283"/>
      <c r="C6" s="283"/>
      <c r="D6" s="270" t="s">
        <v>124</v>
      </c>
      <c r="E6" s="270"/>
      <c r="F6" s="270"/>
      <c r="G6" s="270"/>
      <c r="H6" s="115" t="s">
        <v>0</v>
      </c>
      <c r="I6" s="116" t="s">
        <v>1</v>
      </c>
      <c r="J6" s="103"/>
      <c r="K6" s="38"/>
      <c r="L6" s="281"/>
      <c r="M6" s="281"/>
      <c r="N6" s="87"/>
      <c r="O6" s="108"/>
      <c r="P6" s="87"/>
      <c r="Q6" s="87"/>
      <c r="R6" s="3"/>
      <c r="S6" s="134" t="s">
        <v>164</v>
      </c>
    </row>
    <row r="7" spans="1:19" ht="34.5" customHeight="1">
      <c r="A7" s="276" t="s">
        <v>60</v>
      </c>
      <c r="B7" s="276"/>
      <c r="C7" s="276"/>
      <c r="D7" s="269" t="s">
        <v>170</v>
      </c>
      <c r="E7" s="269"/>
      <c r="F7" s="269"/>
      <c r="G7" s="269"/>
      <c r="H7" s="37" t="s">
        <v>104</v>
      </c>
      <c r="I7" s="101">
        <v>328831300</v>
      </c>
      <c r="J7" s="104"/>
      <c r="K7" s="34"/>
      <c r="L7" s="258"/>
      <c r="M7" s="258"/>
      <c r="N7" s="35"/>
      <c r="O7" s="109"/>
      <c r="P7" s="35"/>
      <c r="Q7" s="35"/>
      <c r="S7" s="134" t="s">
        <v>165</v>
      </c>
    </row>
    <row r="8" spans="1:19" ht="34.5" customHeight="1">
      <c r="A8" s="271" t="s">
        <v>109</v>
      </c>
      <c r="B8" s="272"/>
      <c r="C8" s="273"/>
      <c r="D8" s="286" t="s">
        <v>171</v>
      </c>
      <c r="E8" s="287"/>
      <c r="F8" s="287"/>
      <c r="G8" s="288"/>
      <c r="H8" s="29" t="s">
        <v>92</v>
      </c>
      <c r="I8" s="102">
        <v>100000000</v>
      </c>
      <c r="J8" s="104"/>
      <c r="K8" s="34"/>
      <c r="L8" s="35"/>
      <c r="M8" s="35"/>
      <c r="N8" s="35"/>
      <c r="O8" s="109"/>
      <c r="P8" s="35"/>
      <c r="Q8" s="35"/>
      <c r="S8" s="134" t="s">
        <v>166</v>
      </c>
    </row>
    <row r="9" spans="1:19" ht="33" customHeight="1">
      <c r="A9" s="276" t="s">
        <v>2</v>
      </c>
      <c r="B9" s="276"/>
      <c r="C9" s="276"/>
      <c r="D9" s="269" t="s">
        <v>134</v>
      </c>
      <c r="E9" s="269"/>
      <c r="F9" s="269"/>
      <c r="G9" s="269"/>
      <c r="H9" s="29" t="s">
        <v>93</v>
      </c>
      <c r="I9" s="102" t="s">
        <v>4</v>
      </c>
      <c r="J9" s="105"/>
      <c r="K9" s="36"/>
      <c r="L9" s="258"/>
      <c r="M9" s="258"/>
      <c r="N9" s="35"/>
      <c r="O9" s="109"/>
      <c r="P9" s="35"/>
      <c r="Q9" s="35"/>
      <c r="S9" s="134" t="s">
        <v>167</v>
      </c>
    </row>
    <row r="10" spans="1:19" ht="30" customHeight="1">
      <c r="A10" s="276" t="s">
        <v>61</v>
      </c>
      <c r="B10" s="276"/>
      <c r="C10" s="276"/>
      <c r="D10" s="284" t="s">
        <v>205</v>
      </c>
      <c r="E10" s="269"/>
      <c r="F10" s="269"/>
      <c r="G10" s="269"/>
      <c r="H10" s="29" t="s">
        <v>94</v>
      </c>
      <c r="I10" s="102" t="s">
        <v>4</v>
      </c>
      <c r="J10" s="105"/>
      <c r="K10" s="36"/>
      <c r="L10" s="35"/>
      <c r="M10" s="35"/>
      <c r="N10" s="35"/>
      <c r="O10" s="109"/>
      <c r="P10" s="35"/>
      <c r="Q10" s="35"/>
      <c r="S10" s="134" t="s">
        <v>168</v>
      </c>
    </row>
    <row r="11" spans="1:19" ht="22.5" customHeight="1">
      <c r="A11" s="110"/>
      <c r="B11" s="110"/>
      <c r="C11" s="110"/>
      <c r="D11" s="111"/>
      <c r="E11" s="111"/>
      <c r="F11" s="111"/>
      <c r="G11" s="111"/>
      <c r="H11" s="112" t="s">
        <v>9</v>
      </c>
      <c r="I11" s="113">
        <f>SUM(I7:I10)</f>
        <v>428831300</v>
      </c>
      <c r="J11" s="140"/>
      <c r="K11" s="106"/>
      <c r="L11" s="275"/>
      <c r="M11" s="275"/>
      <c r="N11" s="107"/>
      <c r="O11" s="114"/>
      <c r="P11" s="35"/>
      <c r="Q11" s="35"/>
      <c r="S11" s="134" t="s">
        <v>169</v>
      </c>
    </row>
    <row r="12" spans="1:19" ht="35.25" customHeight="1">
      <c r="A12" s="247" t="s">
        <v>5</v>
      </c>
      <c r="B12" s="249" t="s">
        <v>161</v>
      </c>
      <c r="C12" s="249"/>
      <c r="D12" s="249"/>
      <c r="E12" s="250" t="s">
        <v>5</v>
      </c>
      <c r="F12" s="250" t="s">
        <v>110</v>
      </c>
      <c r="G12" s="249" t="s">
        <v>6</v>
      </c>
      <c r="H12" s="274" t="s">
        <v>119</v>
      </c>
      <c r="I12" s="274"/>
      <c r="J12" s="285" t="s">
        <v>7</v>
      </c>
      <c r="K12" s="285"/>
      <c r="L12" s="268" t="s">
        <v>96</v>
      </c>
      <c r="M12" s="268"/>
      <c r="N12" s="268"/>
      <c r="O12" s="268"/>
      <c r="P12" s="96"/>
      <c r="Q12" s="93"/>
      <c r="S12" s="135" t="s">
        <v>228</v>
      </c>
    </row>
    <row r="13" spans="1:19" ht="31.5" customHeight="1">
      <c r="A13" s="247"/>
      <c r="B13" s="249"/>
      <c r="C13" s="249"/>
      <c r="D13" s="249"/>
      <c r="E13" s="251"/>
      <c r="F13" s="251"/>
      <c r="G13" s="249"/>
      <c r="H13" s="89" t="s">
        <v>8</v>
      </c>
      <c r="I13" s="98" t="s">
        <v>62</v>
      </c>
      <c r="J13" s="89" t="s">
        <v>8</v>
      </c>
      <c r="K13" s="98" t="s">
        <v>62</v>
      </c>
      <c r="L13" s="97" t="s">
        <v>200</v>
      </c>
      <c r="M13" s="97" t="s">
        <v>201</v>
      </c>
      <c r="N13" s="97" t="s">
        <v>169</v>
      </c>
      <c r="O13" s="97" t="s">
        <v>97</v>
      </c>
      <c r="P13" s="88"/>
      <c r="Q13" s="88"/>
      <c r="S13" s="135" t="s">
        <v>177</v>
      </c>
    </row>
    <row r="14" spans="1:19" s="3" customFormat="1" ht="94.5" customHeight="1">
      <c r="A14" s="133">
        <v>1</v>
      </c>
      <c r="B14" s="246" t="s">
        <v>135</v>
      </c>
      <c r="C14" s="246"/>
      <c r="D14" s="246"/>
      <c r="E14" s="189">
        <v>1</v>
      </c>
      <c r="F14" s="136" t="s">
        <v>193</v>
      </c>
      <c r="G14" s="122" t="s">
        <v>194</v>
      </c>
      <c r="H14" s="122" t="s">
        <v>216</v>
      </c>
      <c r="I14" s="129">
        <v>0</v>
      </c>
      <c r="J14" s="122" t="s">
        <v>199</v>
      </c>
      <c r="K14" s="127" t="s">
        <v>172</v>
      </c>
      <c r="L14" s="216">
        <v>193886300</v>
      </c>
      <c r="M14" s="216">
        <v>134945000</v>
      </c>
      <c r="N14" s="216">
        <v>100000000</v>
      </c>
      <c r="O14" s="46"/>
      <c r="P14" s="94"/>
      <c r="Q14" s="94"/>
      <c r="S14" s="135" t="s">
        <v>178</v>
      </c>
    </row>
    <row r="15" spans="1:19" s="3" customFormat="1" ht="143.25" customHeight="1">
      <c r="A15" s="133">
        <v>2</v>
      </c>
      <c r="B15" s="246" t="s">
        <v>136</v>
      </c>
      <c r="C15" s="246" t="s">
        <v>136</v>
      </c>
      <c r="D15" s="246" t="s">
        <v>136</v>
      </c>
      <c r="E15" s="189">
        <v>2</v>
      </c>
      <c r="F15" s="136" t="s">
        <v>195</v>
      </c>
      <c r="G15" s="122" t="s">
        <v>194</v>
      </c>
      <c r="H15" s="122" t="s">
        <v>217</v>
      </c>
      <c r="I15" s="130">
        <v>0.2</v>
      </c>
      <c r="J15" s="122" t="s">
        <v>198</v>
      </c>
      <c r="K15" s="127" t="s">
        <v>152</v>
      </c>
      <c r="L15" s="132">
        <v>0</v>
      </c>
      <c r="M15" s="132">
        <v>0</v>
      </c>
      <c r="N15" s="132">
        <v>0</v>
      </c>
      <c r="O15" s="46"/>
      <c r="P15" s="94"/>
      <c r="Q15" s="94"/>
      <c r="S15" s="135"/>
    </row>
    <row r="16" spans="1:19" s="3" customFormat="1" ht="94.5" customHeight="1">
      <c r="A16" s="133">
        <v>3</v>
      </c>
      <c r="B16" s="246" t="s">
        <v>137</v>
      </c>
      <c r="C16" s="246" t="s">
        <v>137</v>
      </c>
      <c r="D16" s="246" t="s">
        <v>137</v>
      </c>
      <c r="E16" s="189">
        <v>3</v>
      </c>
      <c r="F16" s="137" t="s">
        <v>196</v>
      </c>
      <c r="G16" s="138" t="s">
        <v>194</v>
      </c>
      <c r="H16" s="139" t="s">
        <v>218</v>
      </c>
      <c r="I16" s="129">
        <v>1</v>
      </c>
      <c r="J16" s="139" t="s">
        <v>197</v>
      </c>
      <c r="K16" s="128" t="s">
        <v>153</v>
      </c>
      <c r="L16" s="132">
        <v>0</v>
      </c>
      <c r="M16" s="132">
        <v>0</v>
      </c>
      <c r="N16" s="132">
        <v>0</v>
      </c>
      <c r="O16" s="46"/>
      <c r="P16" s="94"/>
      <c r="Q16" s="94"/>
      <c r="S16" s="135"/>
    </row>
    <row r="17" spans="1:17" s="3" customFormat="1" ht="23.25" customHeight="1">
      <c r="A17" s="240" t="s">
        <v>111</v>
      </c>
      <c r="B17" s="241"/>
      <c r="C17" s="241"/>
      <c r="D17" s="241"/>
      <c r="E17" s="241"/>
      <c r="F17" s="241"/>
      <c r="G17" s="241"/>
      <c r="H17" s="241"/>
      <c r="I17" s="241"/>
      <c r="J17" s="241"/>
      <c r="K17" s="242"/>
      <c r="L17" s="100">
        <f>L14+L15+L16</f>
        <v>193886300</v>
      </c>
      <c r="M17" s="100">
        <f>M14+M15+M16</f>
        <v>134945000</v>
      </c>
      <c r="N17" s="100">
        <f>N14+N15+N16</f>
        <v>100000000</v>
      </c>
      <c r="O17" s="99"/>
      <c r="P17" s="1"/>
      <c r="Q17" s="1"/>
    </row>
    <row r="18" spans="1:17" s="3" customFormat="1" ht="23.25" customHeight="1">
      <c r="A18" s="240" t="s">
        <v>90</v>
      </c>
      <c r="B18" s="241"/>
      <c r="C18" s="241"/>
      <c r="D18" s="241"/>
      <c r="E18" s="241"/>
      <c r="F18" s="241"/>
      <c r="G18" s="241"/>
      <c r="H18" s="241"/>
      <c r="I18" s="241"/>
      <c r="J18" s="241"/>
      <c r="K18" s="242"/>
      <c r="L18" s="277">
        <f>L17+M17+N17</f>
        <v>428831300</v>
      </c>
      <c r="M18" s="278"/>
      <c r="N18" s="278"/>
      <c r="O18" s="279"/>
      <c r="P18" s="141"/>
      <c r="Q18" s="1"/>
    </row>
    <row r="19" spans="1:17" s="3" customFormat="1" ht="23.25" customHeight="1">
      <c r="A19" s="252" t="s">
        <v>86</v>
      </c>
      <c r="B19" s="252"/>
      <c r="C19" s="252" t="s">
        <v>64</v>
      </c>
      <c r="D19" s="252"/>
      <c r="E19" s="252"/>
      <c r="F19" s="252"/>
      <c r="G19" s="252"/>
      <c r="H19" s="252"/>
      <c r="I19" s="121" t="s">
        <v>13</v>
      </c>
      <c r="J19" s="119"/>
      <c r="L19" s="33"/>
      <c r="M19" s="1"/>
      <c r="N19" s="1"/>
      <c r="O19" s="1"/>
      <c r="P19" s="1"/>
      <c r="Q19" s="1"/>
    </row>
    <row r="20" spans="1:17" s="3" customFormat="1" ht="45" customHeight="1">
      <c r="A20" s="247">
        <v>0</v>
      </c>
      <c r="B20" s="248"/>
      <c r="C20" s="235" t="s">
        <v>184</v>
      </c>
      <c r="D20" s="236"/>
      <c r="E20" s="236"/>
      <c r="F20" s="236"/>
      <c r="G20" s="236"/>
      <c r="H20" s="237"/>
      <c r="I20" s="191">
        <v>43403</v>
      </c>
      <c r="J20" s="120"/>
      <c r="K20" s="32"/>
      <c r="L20" s="33"/>
      <c r="M20" s="1"/>
      <c r="N20" s="1"/>
      <c r="O20" s="1"/>
      <c r="P20" s="1"/>
      <c r="Q20" s="1"/>
    </row>
    <row r="21" spans="1:17" s="3" customFormat="1" ht="45" customHeight="1">
      <c r="A21" s="247">
        <v>1</v>
      </c>
      <c r="B21" s="248"/>
      <c r="C21" s="235" t="s">
        <v>226</v>
      </c>
      <c r="D21" s="236"/>
      <c r="E21" s="236"/>
      <c r="F21" s="236"/>
      <c r="G21" s="236"/>
      <c r="H21" s="237"/>
      <c r="I21" s="191">
        <v>43629</v>
      </c>
      <c r="J21" s="120"/>
      <c r="K21" s="32"/>
      <c r="L21" s="33"/>
      <c r="M21" s="1"/>
      <c r="N21" s="1"/>
      <c r="O21" s="1"/>
      <c r="P21" s="1"/>
      <c r="Q21" s="1"/>
    </row>
    <row r="22" spans="1:17" s="3" customFormat="1" ht="17.25" customHeight="1">
      <c r="A22" s="1"/>
      <c r="B22" s="32"/>
      <c r="C22" s="32"/>
      <c r="D22" s="39"/>
      <c r="E22" s="39"/>
      <c r="F22" s="39"/>
      <c r="G22" s="39"/>
      <c r="H22" s="39"/>
      <c r="I22" s="39"/>
      <c r="J22" s="39"/>
      <c r="K22" s="32"/>
      <c r="L22" s="33"/>
      <c r="M22" s="1"/>
      <c r="N22" s="1"/>
      <c r="O22" s="1"/>
      <c r="P22" s="1"/>
      <c r="Q22" s="1"/>
    </row>
    <row r="23" spans="1:17" s="3" customFormat="1" ht="21.75" customHeight="1">
      <c r="A23" s="1"/>
      <c r="B23" s="30"/>
      <c r="C23" s="243" t="s">
        <v>10</v>
      </c>
      <c r="D23" s="244"/>
      <c r="E23" s="244"/>
      <c r="F23" s="245"/>
      <c r="G23" s="238" t="s">
        <v>87</v>
      </c>
      <c r="H23" s="238"/>
      <c r="I23" s="238"/>
      <c r="J23" s="117"/>
      <c r="K23" s="117"/>
      <c r="L23" s="117"/>
      <c r="M23" s="117"/>
      <c r="N23" s="95"/>
      <c r="O23" s="95"/>
      <c r="P23" s="95"/>
      <c r="Q23" s="95"/>
    </row>
    <row r="24" spans="1:18" ht="29.25" customHeight="1">
      <c r="A24" s="253" t="s">
        <v>11</v>
      </c>
      <c r="B24" s="253"/>
      <c r="C24" s="254" t="s">
        <v>179</v>
      </c>
      <c r="D24" s="255"/>
      <c r="E24" s="255"/>
      <c r="F24" s="256"/>
      <c r="G24" s="239" t="s">
        <v>173</v>
      </c>
      <c r="H24" s="239"/>
      <c r="I24" s="239"/>
      <c r="J24" s="118"/>
      <c r="K24" s="118"/>
      <c r="L24" s="118"/>
      <c r="M24" s="118"/>
      <c r="N24" s="40"/>
      <c r="O24" s="40"/>
      <c r="P24" s="40"/>
      <c r="Q24" s="40"/>
      <c r="R24" s="40"/>
    </row>
    <row r="25" spans="1:18" ht="29.25" customHeight="1">
      <c r="A25" s="253" t="s">
        <v>12</v>
      </c>
      <c r="B25" s="253"/>
      <c r="C25" s="254" t="s">
        <v>180</v>
      </c>
      <c r="D25" s="255"/>
      <c r="E25" s="255"/>
      <c r="F25" s="256"/>
      <c r="G25" s="239" t="s">
        <v>174</v>
      </c>
      <c r="H25" s="239"/>
      <c r="I25" s="239"/>
      <c r="J25" s="118"/>
      <c r="K25" s="118"/>
      <c r="L25" s="118"/>
      <c r="M25" s="118"/>
      <c r="N25" s="40"/>
      <c r="O25" s="40"/>
      <c r="P25" s="40"/>
      <c r="Q25" s="40"/>
      <c r="R25" s="40"/>
    </row>
    <row r="26" spans="1:18" ht="29.25" customHeight="1">
      <c r="A26" s="239" t="s">
        <v>73</v>
      </c>
      <c r="B26" s="239"/>
      <c r="C26" s="254" t="s">
        <v>176</v>
      </c>
      <c r="D26" s="255"/>
      <c r="E26" s="255"/>
      <c r="F26" s="256"/>
      <c r="G26" s="239"/>
      <c r="H26" s="239"/>
      <c r="I26" s="239"/>
      <c r="J26" s="118"/>
      <c r="K26" s="118"/>
      <c r="L26" s="118"/>
      <c r="M26" s="118"/>
      <c r="N26" s="40"/>
      <c r="O26" s="40"/>
      <c r="P26" s="40"/>
      <c r="Q26" s="40"/>
      <c r="R26" s="40"/>
    </row>
    <row r="27" spans="1:18" ht="29.25" customHeight="1">
      <c r="A27" s="253" t="s">
        <v>13</v>
      </c>
      <c r="B27" s="253"/>
      <c r="C27" s="257">
        <v>43629</v>
      </c>
      <c r="D27" s="255"/>
      <c r="E27" s="255"/>
      <c r="F27" s="256"/>
      <c r="G27" s="259">
        <f>C27</f>
        <v>43629</v>
      </c>
      <c r="H27" s="239"/>
      <c r="I27" s="239"/>
      <c r="J27" s="118"/>
      <c r="K27" s="118"/>
      <c r="L27" s="118"/>
      <c r="M27" s="118"/>
      <c r="N27" s="40"/>
      <c r="O27" s="40"/>
      <c r="P27" s="40"/>
      <c r="Q27" s="40"/>
      <c r="R27" s="40"/>
    </row>
  </sheetData>
  <sheetProtection/>
  <mergeCells count="58">
    <mergeCell ref="A27:B27"/>
    <mergeCell ref="G25:I25"/>
    <mergeCell ref="K4:M4"/>
    <mergeCell ref="A6:C6"/>
    <mergeCell ref="B14:D14"/>
    <mergeCell ref="D10:G10"/>
    <mergeCell ref="A17:K17"/>
    <mergeCell ref="J12:K12"/>
    <mergeCell ref="A9:C9"/>
    <mergeCell ref="D8:G8"/>
    <mergeCell ref="L11:M11"/>
    <mergeCell ref="D7:G7"/>
    <mergeCell ref="A7:C7"/>
    <mergeCell ref="A10:C10"/>
    <mergeCell ref="L18:O18"/>
    <mergeCell ref="K1:O1"/>
    <mergeCell ref="K2:O2"/>
    <mergeCell ref="K3:M3"/>
    <mergeCell ref="L6:M6"/>
    <mergeCell ref="N4:O4"/>
    <mergeCell ref="B12:D13"/>
    <mergeCell ref="A5:O5"/>
    <mergeCell ref="C1:J2"/>
    <mergeCell ref="C3:J4"/>
    <mergeCell ref="L12:O12"/>
    <mergeCell ref="L9:M9"/>
    <mergeCell ref="D9:G9"/>
    <mergeCell ref="D6:G6"/>
    <mergeCell ref="A8:C8"/>
    <mergeCell ref="H12:I12"/>
    <mergeCell ref="C27:F27"/>
    <mergeCell ref="A20:B20"/>
    <mergeCell ref="N3:O3"/>
    <mergeCell ref="L7:M7"/>
    <mergeCell ref="G26:I26"/>
    <mergeCell ref="A25:B25"/>
    <mergeCell ref="G27:I27"/>
    <mergeCell ref="C24:F24"/>
    <mergeCell ref="C25:F25"/>
    <mergeCell ref="A1:B4"/>
    <mergeCell ref="G12:G13"/>
    <mergeCell ref="F12:F13"/>
    <mergeCell ref="E12:E13"/>
    <mergeCell ref="A12:A13"/>
    <mergeCell ref="A26:B26"/>
    <mergeCell ref="A19:B19"/>
    <mergeCell ref="C19:H19"/>
    <mergeCell ref="B15:D15"/>
    <mergeCell ref="A24:B24"/>
    <mergeCell ref="C26:F26"/>
    <mergeCell ref="C20:H20"/>
    <mergeCell ref="G23:I23"/>
    <mergeCell ref="G24:I24"/>
    <mergeCell ref="A18:K18"/>
    <mergeCell ref="C23:F23"/>
    <mergeCell ref="B16:D16"/>
    <mergeCell ref="A21:B21"/>
    <mergeCell ref="C21:H21"/>
  </mergeCells>
  <dataValidations count="1">
    <dataValidation type="list" allowBlank="1" showInputMessage="1" showErrorMessage="1" sqref="L13:O13">
      <formula1>$S$5:$S$14</formula1>
    </dataValidation>
  </dataValidations>
  <printOptions horizontalCentered="1" verticalCentered="1"/>
  <pageMargins left="0.15748031496062992" right="0.03937007874015748" top="0.15748031496062992" bottom="0.15748031496062992" header="0" footer="0"/>
  <pageSetup horizontalDpi="600" verticalDpi="600" orientation="landscape" paperSize="120" scale="54" r:id="rId4"/>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AC87"/>
  <sheetViews>
    <sheetView tabSelected="1" zoomScaleSheetLayoutView="100" zoomScalePageLayoutView="0" workbookViewId="0" topLeftCell="A73">
      <selection activeCell="D91" sqref="D91"/>
    </sheetView>
  </sheetViews>
  <sheetFormatPr defaultColWidth="11.421875" defaultRowHeight="12.75"/>
  <cols>
    <col min="1" max="1" width="34.28125" style="1" customWidth="1"/>
    <col min="2" max="2" width="24.28125" style="1" customWidth="1"/>
    <col min="3" max="3" width="13.7109375" style="10" customWidth="1"/>
    <col min="4" max="4" width="14.421875" style="11" customWidth="1"/>
    <col min="5" max="5" width="15.28125" style="12" customWidth="1"/>
    <col min="6" max="6" width="17.7109375" style="11" customWidth="1"/>
    <col min="7" max="7" width="5.7109375" style="4" customWidth="1"/>
    <col min="8" max="8" width="15.7109375" style="4" customWidth="1"/>
    <col min="9" max="9" width="14.8515625" style="4" customWidth="1"/>
    <col min="10" max="17" width="5.7109375" style="4" customWidth="1"/>
    <col min="18" max="18" width="6.28125" style="4" customWidth="1"/>
    <col min="19" max="28" width="11.421875" style="1" hidden="1" customWidth="1"/>
    <col min="29" max="29" width="13.8515625" style="1" customWidth="1"/>
    <col min="30" max="16384" width="11.421875" style="1" customWidth="1"/>
  </cols>
  <sheetData>
    <row r="1" spans="1:18" ht="34.5" customHeight="1">
      <c r="A1" s="363"/>
      <c r="B1" s="334" t="s">
        <v>14</v>
      </c>
      <c r="C1" s="335"/>
      <c r="D1" s="335"/>
      <c r="E1" s="335"/>
      <c r="F1" s="335"/>
      <c r="G1" s="335"/>
      <c r="H1" s="335"/>
      <c r="I1" s="335"/>
      <c r="J1" s="335"/>
      <c r="K1" s="462" t="s">
        <v>65</v>
      </c>
      <c r="L1" s="463"/>
      <c r="M1" s="463"/>
      <c r="N1" s="463"/>
      <c r="O1" s="463"/>
      <c r="P1" s="463"/>
      <c r="Q1" s="463"/>
      <c r="R1" s="464"/>
    </row>
    <row r="2" spans="1:18" ht="25.5" customHeight="1">
      <c r="A2" s="364"/>
      <c r="B2" s="336"/>
      <c r="C2" s="337"/>
      <c r="D2" s="337"/>
      <c r="E2" s="337"/>
      <c r="F2" s="337"/>
      <c r="G2" s="337"/>
      <c r="H2" s="337"/>
      <c r="I2" s="337"/>
      <c r="J2" s="337"/>
      <c r="K2" s="465" t="s">
        <v>52</v>
      </c>
      <c r="L2" s="466"/>
      <c r="M2" s="466"/>
      <c r="N2" s="466"/>
      <c r="O2" s="466"/>
      <c r="P2" s="466"/>
      <c r="Q2" s="466"/>
      <c r="R2" s="467"/>
    </row>
    <row r="3" spans="1:18" ht="33" customHeight="1">
      <c r="A3" s="364"/>
      <c r="B3" s="338" t="s">
        <v>50</v>
      </c>
      <c r="C3" s="339"/>
      <c r="D3" s="339"/>
      <c r="E3" s="339"/>
      <c r="F3" s="339"/>
      <c r="G3" s="339"/>
      <c r="H3" s="339"/>
      <c r="I3" s="339"/>
      <c r="J3" s="340"/>
      <c r="K3" s="354" t="s">
        <v>53</v>
      </c>
      <c r="L3" s="354"/>
      <c r="M3" s="354"/>
      <c r="N3" s="354"/>
      <c r="O3" s="355" t="s">
        <v>67</v>
      </c>
      <c r="P3" s="355"/>
      <c r="Q3" s="355"/>
      <c r="R3" s="356"/>
    </row>
    <row r="4" spans="1:18" ht="21.75" customHeight="1" thickBot="1">
      <c r="A4" s="364"/>
      <c r="B4" s="341"/>
      <c r="C4" s="342"/>
      <c r="D4" s="342"/>
      <c r="E4" s="342"/>
      <c r="F4" s="342"/>
      <c r="G4" s="342"/>
      <c r="H4" s="342"/>
      <c r="I4" s="342"/>
      <c r="J4" s="343"/>
      <c r="K4" s="344" t="str">
        <f>+'[3]POA H.A.'!K4</f>
        <v>Versión 0</v>
      </c>
      <c r="L4" s="345"/>
      <c r="M4" s="345"/>
      <c r="N4" s="346"/>
      <c r="O4" s="347">
        <f>+'[3]POA H.A.'!N4</f>
        <v>42999</v>
      </c>
      <c r="P4" s="348"/>
      <c r="Q4" s="348"/>
      <c r="R4" s="349"/>
    </row>
    <row r="5" spans="1:18" ht="12.75" customHeight="1">
      <c r="A5" s="357" t="s">
        <v>54</v>
      </c>
      <c r="B5" s="358"/>
      <c r="C5" s="358"/>
      <c r="D5" s="358"/>
      <c r="E5" s="358"/>
      <c r="F5" s="358"/>
      <c r="G5" s="358"/>
      <c r="H5" s="358"/>
      <c r="I5" s="358"/>
      <c r="J5" s="358"/>
      <c r="K5" s="358"/>
      <c r="L5" s="358"/>
      <c r="M5" s="358"/>
      <c r="N5" s="358"/>
      <c r="O5" s="358"/>
      <c r="P5" s="358"/>
      <c r="Q5" s="358"/>
      <c r="R5" s="359"/>
    </row>
    <row r="6" spans="1:18" ht="12.75" customHeight="1" thickBot="1">
      <c r="A6" s="360"/>
      <c r="B6" s="361"/>
      <c r="C6" s="361"/>
      <c r="D6" s="361"/>
      <c r="E6" s="361"/>
      <c r="F6" s="361"/>
      <c r="G6" s="361"/>
      <c r="H6" s="361"/>
      <c r="I6" s="361"/>
      <c r="J6" s="361"/>
      <c r="K6" s="361"/>
      <c r="L6" s="361"/>
      <c r="M6" s="361"/>
      <c r="N6" s="361"/>
      <c r="O6" s="361"/>
      <c r="P6" s="361"/>
      <c r="Q6" s="361"/>
      <c r="R6" s="362"/>
    </row>
    <row r="7" spans="1:18" ht="18" customHeight="1">
      <c r="A7" s="365" t="s">
        <v>181</v>
      </c>
      <c r="B7" s="365"/>
      <c r="C7" s="365"/>
      <c r="D7" s="365"/>
      <c r="E7" s="365"/>
      <c r="F7" s="365"/>
      <c r="G7" s="365"/>
      <c r="H7" s="365"/>
      <c r="I7" s="365"/>
      <c r="J7" s="365"/>
      <c r="K7" s="365"/>
      <c r="L7" s="365"/>
      <c r="M7" s="365"/>
      <c r="N7" s="365"/>
      <c r="O7" s="365"/>
      <c r="P7" s="365"/>
      <c r="Q7" s="365"/>
      <c r="R7" s="365"/>
    </row>
    <row r="8" spans="1:18" ht="13.5" thickBot="1">
      <c r="A8" s="365"/>
      <c r="B8" s="365"/>
      <c r="C8" s="365"/>
      <c r="D8" s="365"/>
      <c r="E8" s="365"/>
      <c r="F8" s="365"/>
      <c r="G8" s="365"/>
      <c r="H8" s="365"/>
      <c r="I8" s="365"/>
      <c r="J8" s="365"/>
      <c r="K8" s="365"/>
      <c r="L8" s="365"/>
      <c r="M8" s="365"/>
      <c r="N8" s="365"/>
      <c r="O8" s="365"/>
      <c r="P8" s="365"/>
      <c r="Q8" s="365"/>
      <c r="R8" s="365"/>
    </row>
    <row r="9" spans="1:18" s="41" customFormat="1" ht="18" customHeight="1">
      <c r="A9" s="366" t="s">
        <v>88</v>
      </c>
      <c r="B9" s="367"/>
      <c r="C9" s="367"/>
      <c r="D9" s="367"/>
      <c r="E9" s="367"/>
      <c r="F9" s="367"/>
      <c r="G9" s="42"/>
      <c r="H9" s="42"/>
      <c r="I9" s="42"/>
      <c r="J9" s="42"/>
      <c r="K9" s="42"/>
      <c r="L9" s="42"/>
      <c r="M9" s="42"/>
      <c r="N9" s="42"/>
      <c r="O9" s="42"/>
      <c r="P9" s="42"/>
      <c r="Q9" s="42"/>
      <c r="R9" s="43"/>
    </row>
    <row r="10" spans="1:18" ht="12.75" customHeight="1">
      <c r="A10" s="369" t="s">
        <v>85</v>
      </c>
      <c r="B10" s="370"/>
      <c r="C10" s="328" t="s">
        <v>84</v>
      </c>
      <c r="D10" s="328" t="s">
        <v>81</v>
      </c>
      <c r="E10" s="353" t="s">
        <v>17</v>
      </c>
      <c r="F10" s="353" t="s">
        <v>82</v>
      </c>
      <c r="G10" s="44"/>
      <c r="H10" s="44"/>
      <c r="I10" s="44"/>
      <c r="J10" s="44"/>
      <c r="K10" s="44"/>
      <c r="L10" s="44"/>
      <c r="M10" s="44"/>
      <c r="N10" s="44"/>
      <c r="O10" s="44"/>
      <c r="P10" s="44"/>
      <c r="Q10" s="44"/>
      <c r="R10" s="82"/>
    </row>
    <row r="11" spans="1:18" ht="12.75">
      <c r="A11" s="316"/>
      <c r="B11" s="371"/>
      <c r="C11" s="328"/>
      <c r="D11" s="328"/>
      <c r="E11" s="353"/>
      <c r="F11" s="353"/>
      <c r="G11" s="45"/>
      <c r="H11" s="45"/>
      <c r="I11" s="45"/>
      <c r="J11" s="45"/>
      <c r="K11" s="45"/>
      <c r="L11" s="45"/>
      <c r="M11" s="45"/>
      <c r="N11" s="45"/>
      <c r="O11" s="45"/>
      <c r="P11" s="45"/>
      <c r="Q11" s="45"/>
      <c r="R11" s="83"/>
    </row>
    <row r="12" spans="1:18" ht="12.75">
      <c r="A12" s="289" t="s">
        <v>83</v>
      </c>
      <c r="B12" s="290"/>
      <c r="C12" s="46"/>
      <c r="D12" s="231"/>
      <c r="E12" s="232"/>
      <c r="F12" s="232"/>
      <c r="G12" s="45"/>
      <c r="H12" s="45"/>
      <c r="I12" s="45"/>
      <c r="J12" s="45"/>
      <c r="K12" s="45"/>
      <c r="L12" s="45"/>
      <c r="M12" s="45"/>
      <c r="N12" s="45"/>
      <c r="O12" s="45"/>
      <c r="P12" s="45"/>
      <c r="Q12" s="45"/>
      <c r="R12" s="83"/>
    </row>
    <row r="13" spans="1:18" ht="12.75">
      <c r="A13" s="289" t="s">
        <v>77</v>
      </c>
      <c r="B13" s="368"/>
      <c r="C13" s="47"/>
      <c r="D13" s="192"/>
      <c r="E13" s="47"/>
      <c r="F13" s="192"/>
      <c r="G13" s="48"/>
      <c r="H13" s="48"/>
      <c r="I13" s="48"/>
      <c r="J13" s="48"/>
      <c r="K13" s="48"/>
      <c r="L13" s="48"/>
      <c r="M13" s="48"/>
      <c r="N13" s="48"/>
      <c r="O13" s="48"/>
      <c r="P13" s="48"/>
      <c r="Q13" s="48"/>
      <c r="R13" s="84"/>
    </row>
    <row r="14" spans="1:18" ht="12.75">
      <c r="A14" s="289" t="s">
        <v>78</v>
      </c>
      <c r="B14" s="368"/>
      <c r="C14" s="47"/>
      <c r="D14" s="192"/>
      <c r="E14" s="47"/>
      <c r="F14" s="192"/>
      <c r="G14" s="48"/>
      <c r="H14" s="48"/>
      <c r="I14" s="48"/>
      <c r="J14" s="48"/>
      <c r="K14" s="48"/>
      <c r="L14" s="48"/>
      <c r="M14" s="48"/>
      <c r="N14" s="48"/>
      <c r="O14" s="48"/>
      <c r="P14" s="48"/>
      <c r="Q14" s="48"/>
      <c r="R14" s="84"/>
    </row>
    <row r="15" spans="1:18" ht="12.75">
      <c r="A15" s="289" t="s">
        <v>79</v>
      </c>
      <c r="B15" s="368"/>
      <c r="C15" s="47"/>
      <c r="D15" s="192"/>
      <c r="E15" s="47"/>
      <c r="F15" s="192"/>
      <c r="G15" s="48"/>
      <c r="H15" s="48"/>
      <c r="I15" s="48"/>
      <c r="J15" s="48"/>
      <c r="K15" s="48"/>
      <c r="L15" s="48"/>
      <c r="M15" s="48"/>
      <c r="N15" s="48"/>
      <c r="O15" s="48"/>
      <c r="P15" s="48"/>
      <c r="Q15" s="48"/>
      <c r="R15" s="84"/>
    </row>
    <row r="16" spans="1:18" ht="12.75">
      <c r="A16" s="289" t="s">
        <v>80</v>
      </c>
      <c r="B16" s="368"/>
      <c r="C16" s="47"/>
      <c r="D16" s="192"/>
      <c r="E16" s="47"/>
      <c r="F16" s="192"/>
      <c r="G16" s="48"/>
      <c r="H16" s="48"/>
      <c r="I16" s="48"/>
      <c r="J16" s="48"/>
      <c r="K16" s="48"/>
      <c r="L16" s="48"/>
      <c r="M16" s="48"/>
      <c r="N16" s="48"/>
      <c r="O16" s="48"/>
      <c r="P16" s="48"/>
      <c r="Q16" s="48"/>
      <c r="R16" s="84"/>
    </row>
    <row r="17" spans="1:18" ht="13.5" thickBot="1">
      <c r="A17" s="295" t="s">
        <v>29</v>
      </c>
      <c r="B17" s="296"/>
      <c r="C17" s="296"/>
      <c r="D17" s="296"/>
      <c r="E17" s="297"/>
      <c r="F17" s="55">
        <f>SUM(F12:F16)</f>
        <v>0</v>
      </c>
      <c r="G17" s="85"/>
      <c r="H17" s="85"/>
      <c r="I17" s="85"/>
      <c r="J17" s="85"/>
      <c r="K17" s="85"/>
      <c r="L17" s="85"/>
      <c r="M17" s="85"/>
      <c r="N17" s="85"/>
      <c r="O17" s="85"/>
      <c r="P17" s="85"/>
      <c r="Q17" s="85"/>
      <c r="R17" s="86"/>
    </row>
    <row r="18" spans="1:18" ht="18.75" customHeight="1">
      <c r="A18" s="332" t="s">
        <v>98</v>
      </c>
      <c r="B18" s="333"/>
      <c r="C18" s="333"/>
      <c r="D18" s="333"/>
      <c r="E18" s="333"/>
      <c r="F18" s="333"/>
      <c r="G18" s="49"/>
      <c r="H18" s="49"/>
      <c r="I18" s="49"/>
      <c r="J18" s="49"/>
      <c r="K18" s="49"/>
      <c r="L18" s="49"/>
      <c r="M18" s="49"/>
      <c r="N18" s="49"/>
      <c r="O18" s="49"/>
      <c r="P18" s="49"/>
      <c r="Q18" s="49"/>
      <c r="R18" s="50"/>
    </row>
    <row r="19" spans="1:18" s="6" customFormat="1" ht="11.25" customHeight="1">
      <c r="A19" s="352" t="s">
        <v>15</v>
      </c>
      <c r="B19" s="328" t="s">
        <v>16</v>
      </c>
      <c r="C19" s="353" t="s">
        <v>17</v>
      </c>
      <c r="D19" s="353" t="s">
        <v>18</v>
      </c>
      <c r="E19" s="328" t="s">
        <v>19</v>
      </c>
      <c r="F19" s="353" t="s">
        <v>20</v>
      </c>
      <c r="G19" s="325" t="s">
        <v>21</v>
      </c>
      <c r="H19" s="326"/>
      <c r="I19" s="326"/>
      <c r="J19" s="326"/>
      <c r="K19" s="326"/>
      <c r="L19" s="326"/>
      <c r="M19" s="326"/>
      <c r="N19" s="326"/>
      <c r="O19" s="326"/>
      <c r="P19" s="326"/>
      <c r="Q19" s="326"/>
      <c r="R19" s="327"/>
    </row>
    <row r="20" spans="1:18" s="7" customFormat="1" ht="16.5">
      <c r="A20" s="352"/>
      <c r="B20" s="328"/>
      <c r="C20" s="353"/>
      <c r="D20" s="353"/>
      <c r="E20" s="328"/>
      <c r="F20" s="353"/>
      <c r="G20" s="51" t="s">
        <v>22</v>
      </c>
      <c r="H20" s="51" t="s">
        <v>59</v>
      </c>
      <c r="I20" s="51" t="s">
        <v>23</v>
      </c>
      <c r="J20" s="51" t="s">
        <v>24</v>
      </c>
      <c r="K20" s="51" t="s">
        <v>25</v>
      </c>
      <c r="L20" s="51" t="s">
        <v>26</v>
      </c>
      <c r="M20" s="51" t="s">
        <v>27</v>
      </c>
      <c r="N20" s="51" t="s">
        <v>28</v>
      </c>
      <c r="O20" s="51" t="s">
        <v>55</v>
      </c>
      <c r="P20" s="51" t="s">
        <v>56</v>
      </c>
      <c r="Q20" s="51" t="s">
        <v>57</v>
      </c>
      <c r="R20" s="52" t="s">
        <v>58</v>
      </c>
    </row>
    <row r="21" spans="1:18" s="7" customFormat="1" ht="89.25">
      <c r="A21" s="224" t="s">
        <v>209</v>
      </c>
      <c r="B21" s="197" t="s">
        <v>185</v>
      </c>
      <c r="C21" s="198">
        <v>1</v>
      </c>
      <c r="D21" s="199">
        <v>4776000</v>
      </c>
      <c r="E21" s="200">
        <v>10.5</v>
      </c>
      <c r="F21" s="199">
        <f aca="true" t="shared" si="0" ref="F21:F30">C21*D21*E21+(C21*D21*E21*(4/1000))</f>
        <v>50348592</v>
      </c>
      <c r="G21" s="212"/>
      <c r="H21" s="212"/>
      <c r="I21" s="212"/>
      <c r="J21" s="212"/>
      <c r="K21" s="212"/>
      <c r="L21" s="212"/>
      <c r="M21" s="212"/>
      <c r="N21" s="212"/>
      <c r="O21" s="212"/>
      <c r="P21" s="212"/>
      <c r="Q21" s="212"/>
      <c r="R21" s="213"/>
    </row>
    <row r="22" spans="1:18" s="7" customFormat="1" ht="102">
      <c r="A22" s="224" t="s">
        <v>230</v>
      </c>
      <c r="B22" s="197" t="s">
        <v>185</v>
      </c>
      <c r="C22" s="198">
        <v>1</v>
      </c>
      <c r="D22" s="199">
        <v>4776000</v>
      </c>
      <c r="E22" s="468">
        <f>(7/30)</f>
        <v>0.23333333333333334</v>
      </c>
      <c r="F22" s="199">
        <f t="shared" si="0"/>
        <v>1118857.6</v>
      </c>
      <c r="G22" s="212"/>
      <c r="H22" s="212"/>
      <c r="I22" s="212"/>
      <c r="J22" s="212"/>
      <c r="K22" s="212"/>
      <c r="L22" s="212"/>
      <c r="M22" s="212"/>
      <c r="N22" s="212"/>
      <c r="O22" s="212"/>
      <c r="P22" s="212"/>
      <c r="Q22" s="212"/>
      <c r="R22" s="213"/>
    </row>
    <row r="23" spans="1:18" s="7" customFormat="1" ht="140.25">
      <c r="A23" s="224" t="s">
        <v>210</v>
      </c>
      <c r="B23" s="197" t="s">
        <v>186</v>
      </c>
      <c r="C23" s="198">
        <v>1</v>
      </c>
      <c r="D23" s="199">
        <v>3183000</v>
      </c>
      <c r="E23" s="200">
        <v>4.5</v>
      </c>
      <c r="F23" s="199">
        <f>C23*D23*E23+(C23*D23*E23*(4/1000))</f>
        <v>14380794</v>
      </c>
      <c r="G23" s="212"/>
      <c r="H23" s="212"/>
      <c r="I23" s="212"/>
      <c r="J23" s="212"/>
      <c r="K23" s="212"/>
      <c r="L23" s="212"/>
      <c r="M23" s="212"/>
      <c r="N23" s="212"/>
      <c r="O23" s="212"/>
      <c r="P23" s="212"/>
      <c r="Q23" s="212"/>
      <c r="R23" s="213"/>
    </row>
    <row r="24" spans="1:18" s="7" customFormat="1" ht="140.25">
      <c r="A24" s="224" t="s">
        <v>231</v>
      </c>
      <c r="B24" s="197" t="s">
        <v>186</v>
      </c>
      <c r="C24" s="198">
        <v>1</v>
      </c>
      <c r="D24" s="199">
        <v>3183000</v>
      </c>
      <c r="E24" s="468">
        <f>(8/30)</f>
        <v>0.26666666666666666</v>
      </c>
      <c r="F24" s="199">
        <f>C24*D24*E24+(C24*D24*E24*(4/1000))</f>
        <v>852195.2</v>
      </c>
      <c r="G24" s="212"/>
      <c r="H24" s="212"/>
      <c r="I24" s="212"/>
      <c r="J24" s="212"/>
      <c r="K24" s="212"/>
      <c r="L24" s="212"/>
      <c r="M24" s="212"/>
      <c r="N24" s="212"/>
      <c r="O24" s="212"/>
      <c r="P24" s="212"/>
      <c r="Q24" s="212"/>
      <c r="R24" s="213"/>
    </row>
    <row r="25" spans="1:18" s="7" customFormat="1" ht="153">
      <c r="A25" s="224" t="s">
        <v>211</v>
      </c>
      <c r="B25" s="197" t="s">
        <v>80</v>
      </c>
      <c r="C25" s="198">
        <v>1</v>
      </c>
      <c r="D25" s="199">
        <v>2075000</v>
      </c>
      <c r="E25" s="200">
        <v>10.5</v>
      </c>
      <c r="F25" s="199">
        <f t="shared" si="0"/>
        <v>21874650</v>
      </c>
      <c r="G25" s="212"/>
      <c r="H25" s="212"/>
      <c r="I25" s="212"/>
      <c r="J25" s="212"/>
      <c r="K25" s="212"/>
      <c r="L25" s="212"/>
      <c r="M25" s="212"/>
      <c r="N25" s="212"/>
      <c r="O25" s="212"/>
      <c r="P25" s="212"/>
      <c r="Q25" s="212"/>
      <c r="R25" s="213"/>
    </row>
    <row r="26" spans="1:18" s="7" customFormat="1" ht="165.75">
      <c r="A26" s="224" t="s">
        <v>232</v>
      </c>
      <c r="B26" s="197" t="s">
        <v>80</v>
      </c>
      <c r="C26" s="198">
        <v>1</v>
      </c>
      <c r="D26" s="199">
        <v>2075000</v>
      </c>
      <c r="E26" s="469">
        <f>16/30</f>
        <v>0.5333333333333333</v>
      </c>
      <c r="F26" s="199">
        <f t="shared" si="0"/>
        <v>1111093.3333333335</v>
      </c>
      <c r="G26" s="212"/>
      <c r="H26" s="212"/>
      <c r="I26" s="212"/>
      <c r="J26" s="212"/>
      <c r="K26" s="212"/>
      <c r="L26" s="212"/>
      <c r="M26" s="212"/>
      <c r="N26" s="212"/>
      <c r="O26" s="212"/>
      <c r="P26" s="212"/>
      <c r="Q26" s="212"/>
      <c r="R26" s="213"/>
    </row>
    <row r="27" spans="1:18" s="7" customFormat="1" ht="89.25">
      <c r="A27" s="225" t="s">
        <v>212</v>
      </c>
      <c r="B27" s="201" t="s">
        <v>187</v>
      </c>
      <c r="C27" s="198">
        <v>1</v>
      </c>
      <c r="D27" s="199">
        <v>2122000</v>
      </c>
      <c r="E27" s="200">
        <v>10.5</v>
      </c>
      <c r="F27" s="199">
        <f t="shared" si="0"/>
        <v>22370124</v>
      </c>
      <c r="G27" s="212"/>
      <c r="H27" s="212"/>
      <c r="I27" s="212"/>
      <c r="J27" s="212"/>
      <c r="K27" s="212"/>
      <c r="L27" s="212"/>
      <c r="M27" s="212"/>
      <c r="N27" s="212"/>
      <c r="O27" s="212"/>
      <c r="P27" s="212"/>
      <c r="Q27" s="212"/>
      <c r="R27" s="213"/>
    </row>
    <row r="28" spans="1:18" s="190" customFormat="1" ht="89.25">
      <c r="A28" s="225" t="s">
        <v>209</v>
      </c>
      <c r="B28" s="202" t="s">
        <v>188</v>
      </c>
      <c r="C28" s="198" t="s">
        <v>189</v>
      </c>
      <c r="D28" s="199">
        <v>1976000</v>
      </c>
      <c r="E28" s="200">
        <v>10.5</v>
      </c>
      <c r="F28" s="199">
        <f t="shared" si="0"/>
        <v>20830992</v>
      </c>
      <c r="G28" s="212"/>
      <c r="H28" s="212"/>
      <c r="I28" s="212"/>
      <c r="J28" s="212"/>
      <c r="K28" s="212"/>
      <c r="L28" s="212"/>
      <c r="M28" s="212"/>
      <c r="N28" s="212"/>
      <c r="O28" s="212"/>
      <c r="P28" s="212"/>
      <c r="Q28" s="212"/>
      <c r="R28" s="213"/>
    </row>
    <row r="29" spans="1:18" s="190" customFormat="1" ht="102">
      <c r="A29" s="225" t="s">
        <v>233</v>
      </c>
      <c r="B29" s="202" t="s">
        <v>188</v>
      </c>
      <c r="C29" s="198" t="s">
        <v>189</v>
      </c>
      <c r="D29" s="199">
        <v>1976000</v>
      </c>
      <c r="E29" s="200">
        <f>8/30</f>
        <v>0.26666666666666666</v>
      </c>
      <c r="F29" s="199">
        <f>C29*D29*E29+(C29*D29*E29*(4/1000))</f>
        <v>529041.0666666667</v>
      </c>
      <c r="G29" s="212"/>
      <c r="H29" s="212"/>
      <c r="I29" s="212"/>
      <c r="J29" s="212"/>
      <c r="K29" s="212"/>
      <c r="L29" s="212"/>
      <c r="M29" s="212"/>
      <c r="N29" s="212"/>
      <c r="O29" s="212"/>
      <c r="P29" s="212"/>
      <c r="Q29" s="212"/>
      <c r="R29" s="213"/>
    </row>
    <row r="30" spans="1:18" s="190" customFormat="1" ht="89.25">
      <c r="A30" s="226" t="s">
        <v>213</v>
      </c>
      <c r="B30" s="203" t="s">
        <v>204</v>
      </c>
      <c r="C30" s="204">
        <v>1</v>
      </c>
      <c r="D30" s="199">
        <v>4112000</v>
      </c>
      <c r="E30" s="470">
        <f>8+(22/30)</f>
        <v>8.733333333333333</v>
      </c>
      <c r="F30" s="199">
        <f t="shared" si="0"/>
        <v>36055112.53333333</v>
      </c>
      <c r="G30" s="212"/>
      <c r="H30" s="212"/>
      <c r="I30" s="212"/>
      <c r="J30" s="212"/>
      <c r="K30" s="212"/>
      <c r="L30" s="212"/>
      <c r="M30" s="212"/>
      <c r="N30" s="212"/>
      <c r="O30" s="212"/>
      <c r="P30" s="212"/>
      <c r="Q30" s="212"/>
      <c r="R30" s="213"/>
    </row>
    <row r="31" spans="1:18" ht="13.5" thickBot="1">
      <c r="A31" s="295" t="s">
        <v>29</v>
      </c>
      <c r="B31" s="296"/>
      <c r="C31" s="296"/>
      <c r="D31" s="296"/>
      <c r="E31" s="297"/>
      <c r="F31" s="55">
        <f>SUM(F21:F30)</f>
        <v>169471451.73333335</v>
      </c>
      <c r="G31" s="318"/>
      <c r="H31" s="319"/>
      <c r="I31" s="319"/>
      <c r="J31" s="319"/>
      <c r="K31" s="319"/>
      <c r="L31" s="319"/>
      <c r="M31" s="319"/>
      <c r="N31" s="319"/>
      <c r="O31" s="319"/>
      <c r="P31" s="319"/>
      <c r="Q31" s="319"/>
      <c r="R31" s="320"/>
    </row>
    <row r="32" spans="1:18" s="3" customFormat="1" ht="18" customHeight="1" thickBot="1">
      <c r="A32" s="332" t="s">
        <v>30</v>
      </c>
      <c r="B32" s="333"/>
      <c r="C32" s="333"/>
      <c r="D32" s="333"/>
      <c r="E32" s="333"/>
      <c r="F32" s="333"/>
      <c r="G32" s="56"/>
      <c r="H32" s="56"/>
      <c r="I32" s="56"/>
      <c r="J32" s="56"/>
      <c r="K32" s="56"/>
      <c r="L32" s="56"/>
      <c r="M32" s="56"/>
      <c r="N32" s="56"/>
      <c r="O32" s="56"/>
      <c r="P32" s="56"/>
      <c r="Q32" s="56"/>
      <c r="R32" s="57"/>
    </row>
    <row r="33" spans="1:18" s="8" customFormat="1" ht="16.5" customHeight="1">
      <c r="A33" s="373" t="s">
        <v>31</v>
      </c>
      <c r="B33" s="374"/>
      <c r="C33" s="313" t="s">
        <v>32</v>
      </c>
      <c r="D33" s="350" t="s">
        <v>17</v>
      </c>
      <c r="E33" s="305" t="s">
        <v>33</v>
      </c>
      <c r="F33" s="313" t="s">
        <v>20</v>
      </c>
      <c r="G33" s="325" t="s">
        <v>21</v>
      </c>
      <c r="H33" s="326"/>
      <c r="I33" s="326"/>
      <c r="J33" s="326"/>
      <c r="K33" s="326"/>
      <c r="L33" s="326"/>
      <c r="M33" s="326"/>
      <c r="N33" s="326"/>
      <c r="O33" s="326"/>
      <c r="P33" s="326"/>
      <c r="Q33" s="326"/>
      <c r="R33" s="327"/>
    </row>
    <row r="34" spans="1:18" s="6" customFormat="1" ht="14.25" customHeight="1">
      <c r="A34" s="375"/>
      <c r="B34" s="376"/>
      <c r="C34" s="248"/>
      <c r="D34" s="351"/>
      <c r="E34" s="306"/>
      <c r="F34" s="248"/>
      <c r="G34" s="51" t="s">
        <v>22</v>
      </c>
      <c r="H34" s="51" t="s">
        <v>59</v>
      </c>
      <c r="I34" s="51" t="s">
        <v>23</v>
      </c>
      <c r="J34" s="51" t="s">
        <v>24</v>
      </c>
      <c r="K34" s="51" t="s">
        <v>25</v>
      </c>
      <c r="L34" s="51" t="s">
        <v>26</v>
      </c>
      <c r="M34" s="51" t="s">
        <v>27</v>
      </c>
      <c r="N34" s="51" t="s">
        <v>28</v>
      </c>
      <c r="O34" s="51" t="s">
        <v>55</v>
      </c>
      <c r="P34" s="51" t="s">
        <v>56</v>
      </c>
      <c r="Q34" s="51" t="s">
        <v>57</v>
      </c>
      <c r="R34" s="52" t="s">
        <v>58</v>
      </c>
    </row>
    <row r="35" spans="1:29" s="6" customFormat="1" ht="47.25" customHeight="1">
      <c r="A35" s="293"/>
      <c r="B35" s="294"/>
      <c r="C35" s="151"/>
      <c r="D35" s="196"/>
      <c r="E35" s="206"/>
      <c r="F35" s="192"/>
      <c r="G35" s="51"/>
      <c r="H35" s="51"/>
      <c r="I35" s="51"/>
      <c r="J35" s="51"/>
      <c r="K35" s="51"/>
      <c r="L35" s="51"/>
      <c r="M35" s="51"/>
      <c r="N35" s="51"/>
      <c r="O35" s="51"/>
      <c r="P35" s="51"/>
      <c r="Q35" s="51"/>
      <c r="R35" s="52"/>
      <c r="AC35" s="195"/>
    </row>
    <row r="36" spans="1:18" ht="12.75" customHeight="1" thickBot="1">
      <c r="A36" s="295" t="s">
        <v>29</v>
      </c>
      <c r="B36" s="296"/>
      <c r="C36" s="296"/>
      <c r="D36" s="296"/>
      <c r="E36" s="297"/>
      <c r="F36" s="55">
        <f>SUM(F35:F35)</f>
        <v>0</v>
      </c>
      <c r="G36" s="58"/>
      <c r="H36" s="59"/>
      <c r="I36" s="59"/>
      <c r="J36" s="59"/>
      <c r="K36" s="59"/>
      <c r="L36" s="59"/>
      <c r="M36" s="60"/>
      <c r="N36" s="61"/>
      <c r="O36" s="61"/>
      <c r="P36" s="61"/>
      <c r="Q36" s="61"/>
      <c r="R36" s="62"/>
    </row>
    <row r="37" spans="1:18" s="3" customFormat="1" ht="18.75" customHeight="1" thickBot="1">
      <c r="A37" s="322" t="s">
        <v>34</v>
      </c>
      <c r="B37" s="323"/>
      <c r="C37" s="323"/>
      <c r="D37" s="323"/>
      <c r="E37" s="323"/>
      <c r="F37" s="324"/>
      <c r="G37" s="318"/>
      <c r="H37" s="319"/>
      <c r="I37" s="319"/>
      <c r="J37" s="319"/>
      <c r="K37" s="319"/>
      <c r="L37" s="319"/>
      <c r="M37" s="319"/>
      <c r="N37" s="56"/>
      <c r="O37" s="56"/>
      <c r="P37" s="56"/>
      <c r="Q37" s="56"/>
      <c r="R37" s="57"/>
    </row>
    <row r="38" spans="1:18" s="3" customFormat="1" ht="13.5" customHeight="1" thickBot="1">
      <c r="A38" s="63"/>
      <c r="B38" s="64"/>
      <c r="C38" s="65"/>
      <c r="D38" s="66"/>
      <c r="E38" s="67"/>
      <c r="F38" s="66"/>
      <c r="G38" s="68"/>
      <c r="H38" s="68"/>
      <c r="I38" s="68"/>
      <c r="J38" s="68"/>
      <c r="K38" s="68"/>
      <c r="L38" s="68"/>
      <c r="M38" s="68"/>
      <c r="N38" s="68"/>
      <c r="O38" s="68"/>
      <c r="P38" s="68"/>
      <c r="Q38" s="68"/>
      <c r="R38" s="69"/>
    </row>
    <row r="39" spans="1:18" s="6" customFormat="1" ht="15.75" customHeight="1" hidden="1">
      <c r="A39" s="373" t="s">
        <v>31</v>
      </c>
      <c r="B39" s="374"/>
      <c r="C39" s="313" t="s">
        <v>32</v>
      </c>
      <c r="D39" s="350" t="s">
        <v>17</v>
      </c>
      <c r="E39" s="305" t="s">
        <v>33</v>
      </c>
      <c r="F39" s="313" t="s">
        <v>20</v>
      </c>
      <c r="G39" s="325" t="s">
        <v>21</v>
      </c>
      <c r="H39" s="326"/>
      <c r="I39" s="326"/>
      <c r="J39" s="326"/>
      <c r="K39" s="326"/>
      <c r="L39" s="326"/>
      <c r="M39" s="326"/>
      <c r="N39" s="326"/>
      <c r="O39" s="326"/>
      <c r="P39" s="326"/>
      <c r="Q39" s="326"/>
      <c r="R39" s="327"/>
    </row>
    <row r="40" spans="1:18" s="7" customFormat="1" ht="13.5" customHeight="1" hidden="1">
      <c r="A40" s="375"/>
      <c r="B40" s="376"/>
      <c r="C40" s="248"/>
      <c r="D40" s="351"/>
      <c r="E40" s="306"/>
      <c r="F40" s="248"/>
      <c r="G40" s="51" t="s">
        <v>22</v>
      </c>
      <c r="H40" s="51" t="s">
        <v>59</v>
      </c>
      <c r="I40" s="51" t="s">
        <v>23</v>
      </c>
      <c r="J40" s="51" t="s">
        <v>24</v>
      </c>
      <c r="K40" s="51" t="s">
        <v>25</v>
      </c>
      <c r="L40" s="51" t="s">
        <v>26</v>
      </c>
      <c r="M40" s="51" t="s">
        <v>27</v>
      </c>
      <c r="N40" s="51" t="s">
        <v>28</v>
      </c>
      <c r="O40" s="51" t="s">
        <v>55</v>
      </c>
      <c r="P40" s="51" t="s">
        <v>56</v>
      </c>
      <c r="Q40" s="51" t="s">
        <v>57</v>
      </c>
      <c r="R40" s="52" t="s">
        <v>58</v>
      </c>
    </row>
    <row r="41" spans="1:18" ht="13.5" customHeight="1" hidden="1" thickBot="1">
      <c r="A41" s="368"/>
      <c r="B41" s="290"/>
      <c r="C41" s="151"/>
      <c r="D41" s="192"/>
      <c r="E41" s="47"/>
      <c r="F41" s="192"/>
      <c r="G41" s="53"/>
      <c r="H41" s="53"/>
      <c r="I41" s="53"/>
      <c r="J41" s="53"/>
      <c r="K41" s="53"/>
      <c r="L41" s="53"/>
      <c r="M41" s="53"/>
      <c r="N41" s="53"/>
      <c r="O41" s="53"/>
      <c r="P41" s="53"/>
      <c r="Q41" s="53"/>
      <c r="R41" s="54"/>
    </row>
    <row r="42" spans="1:18" ht="13.5" customHeight="1" hidden="1" thickBot="1">
      <c r="A42" s="295" t="s">
        <v>29</v>
      </c>
      <c r="B42" s="296"/>
      <c r="C42" s="296"/>
      <c r="D42" s="296"/>
      <c r="E42" s="297"/>
      <c r="F42" s="70">
        <f>SUM(F41:F41)</f>
        <v>0</v>
      </c>
      <c r="G42" s="307"/>
      <c r="H42" s="308"/>
      <c r="I42" s="308"/>
      <c r="J42" s="308"/>
      <c r="K42" s="308"/>
      <c r="L42" s="308"/>
      <c r="M42" s="308"/>
      <c r="N42" s="308"/>
      <c r="O42" s="308"/>
      <c r="P42" s="308"/>
      <c r="Q42" s="308"/>
      <c r="R42" s="321"/>
    </row>
    <row r="43" spans="1:18" ht="21" customHeight="1" hidden="1" thickBot="1">
      <c r="A43" s="71" t="s">
        <v>37</v>
      </c>
      <c r="B43" s="72"/>
      <c r="C43" s="73"/>
      <c r="D43" s="74"/>
      <c r="E43" s="75"/>
      <c r="F43" s="74"/>
      <c r="G43" s="56"/>
      <c r="H43" s="56"/>
      <c r="I43" s="56"/>
      <c r="J43" s="56"/>
      <c r="K43" s="56"/>
      <c r="L43" s="56"/>
      <c r="M43" s="56"/>
      <c r="N43" s="56"/>
      <c r="O43" s="56"/>
      <c r="P43" s="56"/>
      <c r="Q43" s="56"/>
      <c r="R43" s="57"/>
    </row>
    <row r="44" spans="1:18" s="6" customFormat="1" ht="16.5" customHeight="1" hidden="1">
      <c r="A44" s="314" t="s">
        <v>15</v>
      </c>
      <c r="B44" s="315"/>
      <c r="C44" s="328" t="s">
        <v>35</v>
      </c>
      <c r="D44" s="372" t="s">
        <v>17</v>
      </c>
      <c r="E44" s="305" t="s">
        <v>33</v>
      </c>
      <c r="F44" s="313" t="s">
        <v>20</v>
      </c>
      <c r="G44" s="310" t="s">
        <v>21</v>
      </c>
      <c r="H44" s="311"/>
      <c r="I44" s="311"/>
      <c r="J44" s="311"/>
      <c r="K44" s="311"/>
      <c r="L44" s="311"/>
      <c r="M44" s="311"/>
      <c r="N44" s="311"/>
      <c r="O44" s="311"/>
      <c r="P44" s="311"/>
      <c r="Q44" s="311"/>
      <c r="R44" s="312"/>
    </row>
    <row r="45" spans="1:18" s="7" customFormat="1" ht="13.5" customHeight="1" hidden="1">
      <c r="A45" s="316"/>
      <c r="B45" s="317"/>
      <c r="C45" s="328"/>
      <c r="D45" s="306"/>
      <c r="E45" s="306"/>
      <c r="F45" s="248"/>
      <c r="G45" s="51" t="s">
        <v>22</v>
      </c>
      <c r="H45" s="51" t="s">
        <v>59</v>
      </c>
      <c r="I45" s="51" t="s">
        <v>23</v>
      </c>
      <c r="J45" s="51" t="s">
        <v>24</v>
      </c>
      <c r="K45" s="51" t="s">
        <v>25</v>
      </c>
      <c r="L45" s="51" t="s">
        <v>26</v>
      </c>
      <c r="M45" s="51" t="s">
        <v>27</v>
      </c>
      <c r="N45" s="51" t="s">
        <v>28</v>
      </c>
      <c r="O45" s="51" t="s">
        <v>55</v>
      </c>
      <c r="P45" s="51" t="s">
        <v>56</v>
      </c>
      <c r="Q45" s="51" t="s">
        <v>57</v>
      </c>
      <c r="R45" s="52" t="s">
        <v>58</v>
      </c>
    </row>
    <row r="46" spans="1:18" ht="13.5" hidden="1" thickBot="1">
      <c r="A46" s="316"/>
      <c r="B46" s="317"/>
      <c r="C46" s="151"/>
      <c r="D46" s="192"/>
      <c r="E46" s="47"/>
      <c r="F46" s="192"/>
      <c r="G46" s="53"/>
      <c r="H46" s="53"/>
      <c r="I46" s="53"/>
      <c r="J46" s="53"/>
      <c r="K46" s="53"/>
      <c r="L46" s="53"/>
      <c r="M46" s="53"/>
      <c r="N46" s="53"/>
      <c r="O46" s="53"/>
      <c r="P46" s="53"/>
      <c r="Q46" s="53"/>
      <c r="R46" s="54"/>
    </row>
    <row r="47" spans="1:18" ht="13.5" customHeight="1" hidden="1" thickBot="1">
      <c r="A47" s="295" t="s">
        <v>29</v>
      </c>
      <c r="B47" s="296"/>
      <c r="C47" s="296"/>
      <c r="D47" s="296"/>
      <c r="E47" s="297"/>
      <c r="F47" s="70">
        <f>SUM(F46:F46)</f>
        <v>0</v>
      </c>
      <c r="G47" s="318"/>
      <c r="H47" s="319"/>
      <c r="I47" s="319"/>
      <c r="J47" s="319"/>
      <c r="K47" s="319"/>
      <c r="L47" s="319"/>
      <c r="M47" s="319"/>
      <c r="N47" s="319"/>
      <c r="O47" s="319"/>
      <c r="P47" s="319"/>
      <c r="Q47" s="319"/>
      <c r="R47" s="320"/>
    </row>
    <row r="48" spans="1:18" ht="21.75" customHeight="1" hidden="1" thickBot="1">
      <c r="A48" s="71" t="s">
        <v>38</v>
      </c>
      <c r="B48" s="72"/>
      <c r="C48" s="73"/>
      <c r="D48" s="74"/>
      <c r="E48" s="75"/>
      <c r="F48" s="74"/>
      <c r="G48" s="56"/>
      <c r="H48" s="56"/>
      <c r="I48" s="56"/>
      <c r="J48" s="56"/>
      <c r="K48" s="56"/>
      <c r="L48" s="56"/>
      <c r="M48" s="56"/>
      <c r="N48" s="56"/>
      <c r="O48" s="56"/>
      <c r="P48" s="56"/>
      <c r="Q48" s="56"/>
      <c r="R48" s="57"/>
    </row>
    <row r="49" spans="1:18" s="6" customFormat="1" ht="12.75" customHeight="1" hidden="1">
      <c r="A49" s="352" t="s">
        <v>15</v>
      </c>
      <c r="B49" s="328" t="s">
        <v>39</v>
      </c>
      <c r="C49" s="329" t="s">
        <v>40</v>
      </c>
      <c r="D49" s="331" t="s">
        <v>41</v>
      </c>
      <c r="E49" s="328" t="s">
        <v>42</v>
      </c>
      <c r="F49" s="313" t="s">
        <v>20</v>
      </c>
      <c r="G49" s="310" t="s">
        <v>21</v>
      </c>
      <c r="H49" s="311"/>
      <c r="I49" s="311"/>
      <c r="J49" s="311"/>
      <c r="K49" s="311"/>
      <c r="L49" s="311"/>
      <c r="M49" s="311"/>
      <c r="N49" s="311"/>
      <c r="O49" s="311"/>
      <c r="P49" s="311"/>
      <c r="Q49" s="311"/>
      <c r="R49" s="312"/>
    </row>
    <row r="50" spans="1:18" s="7" customFormat="1" ht="13.5" customHeight="1" hidden="1">
      <c r="A50" s="352"/>
      <c r="B50" s="328"/>
      <c r="C50" s="330"/>
      <c r="D50" s="331"/>
      <c r="E50" s="328"/>
      <c r="F50" s="248"/>
      <c r="G50" s="51" t="s">
        <v>22</v>
      </c>
      <c r="H50" s="51" t="s">
        <v>59</v>
      </c>
      <c r="I50" s="51" t="s">
        <v>23</v>
      </c>
      <c r="J50" s="51" t="s">
        <v>24</v>
      </c>
      <c r="K50" s="51" t="s">
        <v>25</v>
      </c>
      <c r="L50" s="51" t="s">
        <v>26</v>
      </c>
      <c r="M50" s="51" t="s">
        <v>27</v>
      </c>
      <c r="N50" s="51" t="s">
        <v>28</v>
      </c>
      <c r="O50" s="51" t="s">
        <v>55</v>
      </c>
      <c r="P50" s="51" t="s">
        <v>56</v>
      </c>
      <c r="Q50" s="51" t="s">
        <v>57</v>
      </c>
      <c r="R50" s="52" t="s">
        <v>58</v>
      </c>
    </row>
    <row r="51" spans="1:18" s="7" customFormat="1" ht="13.5" customHeight="1" hidden="1">
      <c r="A51" s="233"/>
      <c r="B51" s="234"/>
      <c r="C51" s="142"/>
      <c r="D51" s="143"/>
      <c r="E51" s="144"/>
      <c r="F51" s="145"/>
      <c r="G51" s="146"/>
      <c r="H51" s="147"/>
      <c r="I51" s="147"/>
      <c r="J51" s="147"/>
      <c r="K51" s="147"/>
      <c r="L51" s="147"/>
      <c r="M51" s="147"/>
      <c r="N51" s="147"/>
      <c r="O51" s="147"/>
      <c r="P51" s="147"/>
      <c r="Q51" s="147"/>
      <c r="R51" s="148"/>
    </row>
    <row r="52" spans="1:18" ht="13.5" customHeight="1" hidden="1" thickBot="1">
      <c r="A52" s="295" t="s">
        <v>29</v>
      </c>
      <c r="B52" s="296"/>
      <c r="C52" s="296"/>
      <c r="D52" s="296"/>
      <c r="E52" s="297"/>
      <c r="F52" s="76">
        <f>SUM(F51)</f>
        <v>0</v>
      </c>
      <c r="G52" s="318"/>
      <c r="H52" s="319"/>
      <c r="I52" s="319"/>
      <c r="J52" s="319"/>
      <c r="K52" s="319"/>
      <c r="L52" s="319"/>
      <c r="M52" s="319"/>
      <c r="N52" s="319"/>
      <c r="O52" s="319"/>
      <c r="P52" s="319"/>
      <c r="Q52" s="319"/>
      <c r="R52" s="320"/>
    </row>
    <row r="53" spans="1:18" ht="22.5" customHeight="1" hidden="1" thickBot="1">
      <c r="A53" s="71" t="s">
        <v>43</v>
      </c>
      <c r="B53" s="72"/>
      <c r="C53" s="73"/>
      <c r="D53" s="74"/>
      <c r="E53" s="75"/>
      <c r="F53" s="74"/>
      <c r="G53" s="56"/>
      <c r="H53" s="56"/>
      <c r="I53" s="56"/>
      <c r="J53" s="56"/>
      <c r="K53" s="56"/>
      <c r="L53" s="56"/>
      <c r="M53" s="56"/>
      <c r="N53" s="56"/>
      <c r="O53" s="56"/>
      <c r="P53" s="56"/>
      <c r="Q53" s="56"/>
      <c r="R53" s="57"/>
    </row>
    <row r="54" spans="1:18" s="6" customFormat="1" ht="12.75" customHeight="1" hidden="1">
      <c r="A54" s="314" t="s">
        <v>15</v>
      </c>
      <c r="B54" s="381"/>
      <c r="C54" s="381"/>
      <c r="D54" s="315"/>
      <c r="E54" s="328" t="s">
        <v>39</v>
      </c>
      <c r="F54" s="353" t="s">
        <v>36</v>
      </c>
      <c r="G54" s="310" t="s">
        <v>21</v>
      </c>
      <c r="H54" s="311"/>
      <c r="I54" s="311"/>
      <c r="J54" s="311"/>
      <c r="K54" s="311"/>
      <c r="L54" s="311"/>
      <c r="M54" s="311"/>
      <c r="N54" s="311"/>
      <c r="O54" s="311"/>
      <c r="P54" s="311"/>
      <c r="Q54" s="311"/>
      <c r="R54" s="312"/>
    </row>
    <row r="55" spans="1:18" s="7" customFormat="1" ht="13.5" customHeight="1" hidden="1">
      <c r="A55" s="316"/>
      <c r="B55" s="371"/>
      <c r="C55" s="371"/>
      <c r="D55" s="317"/>
      <c r="E55" s="328"/>
      <c r="F55" s="353"/>
      <c r="G55" s="51" t="s">
        <v>22</v>
      </c>
      <c r="H55" s="51" t="s">
        <v>59</v>
      </c>
      <c r="I55" s="51" t="s">
        <v>23</v>
      </c>
      <c r="J55" s="51" t="s">
        <v>24</v>
      </c>
      <c r="K55" s="51" t="s">
        <v>25</v>
      </c>
      <c r="L55" s="51" t="s">
        <v>26</v>
      </c>
      <c r="M55" s="51" t="s">
        <v>27</v>
      </c>
      <c r="N55" s="51" t="s">
        <v>28</v>
      </c>
      <c r="O55" s="51" t="s">
        <v>55</v>
      </c>
      <c r="P55" s="51" t="s">
        <v>56</v>
      </c>
      <c r="Q55" s="51" t="s">
        <v>57</v>
      </c>
      <c r="R55" s="52" t="s">
        <v>58</v>
      </c>
    </row>
    <row r="56" spans="1:18" ht="25.5" customHeight="1" hidden="1">
      <c r="A56" s="380"/>
      <c r="B56" s="236"/>
      <c r="C56" s="236"/>
      <c r="D56" s="237"/>
      <c r="E56" s="47"/>
      <c r="F56" s="192"/>
      <c r="G56" s="53"/>
      <c r="H56" s="53"/>
      <c r="I56" s="53"/>
      <c r="J56" s="53"/>
      <c r="K56" s="53"/>
      <c r="L56" s="53"/>
      <c r="M56" s="53"/>
      <c r="N56" s="53"/>
      <c r="O56" s="53"/>
      <c r="P56" s="53"/>
      <c r="Q56" s="53"/>
      <c r="R56" s="54"/>
    </row>
    <row r="57" spans="1:18" ht="9.75" customHeight="1" hidden="1" thickBot="1">
      <c r="A57" s="295" t="s">
        <v>29</v>
      </c>
      <c r="B57" s="296"/>
      <c r="C57" s="296"/>
      <c r="D57" s="296"/>
      <c r="E57" s="297"/>
      <c r="F57" s="76">
        <f>SUM(F56:F56)</f>
        <v>0</v>
      </c>
      <c r="G57" s="318"/>
      <c r="H57" s="319"/>
      <c r="I57" s="319"/>
      <c r="J57" s="319"/>
      <c r="K57" s="319"/>
      <c r="L57" s="319"/>
      <c r="M57" s="319"/>
      <c r="N57" s="319"/>
      <c r="O57" s="319"/>
      <c r="P57" s="319"/>
      <c r="Q57" s="319"/>
      <c r="R57" s="320"/>
    </row>
    <row r="58" spans="1:18" s="3" customFormat="1" ht="19.5" customHeight="1" thickBot="1">
      <c r="A58" s="71" t="s">
        <v>44</v>
      </c>
      <c r="B58" s="72"/>
      <c r="C58" s="73"/>
      <c r="D58" s="74"/>
      <c r="E58" s="75"/>
      <c r="F58" s="74"/>
      <c r="G58" s="56"/>
      <c r="H58" s="56"/>
      <c r="I58" s="56"/>
      <c r="J58" s="56"/>
      <c r="K58" s="56"/>
      <c r="L58" s="56"/>
      <c r="M58" s="56"/>
      <c r="N58" s="56"/>
      <c r="O58" s="56"/>
      <c r="P58" s="56"/>
      <c r="Q58" s="56"/>
      <c r="R58" s="57"/>
    </row>
    <row r="59" spans="1:29" s="6" customFormat="1" ht="12.75" customHeight="1">
      <c r="A59" s="314" t="s">
        <v>15</v>
      </c>
      <c r="B59" s="315"/>
      <c r="C59" s="328" t="s">
        <v>35</v>
      </c>
      <c r="D59" s="372" t="s">
        <v>17</v>
      </c>
      <c r="E59" s="305" t="s">
        <v>33</v>
      </c>
      <c r="F59" s="313" t="s">
        <v>20</v>
      </c>
      <c r="G59" s="310" t="s">
        <v>21</v>
      </c>
      <c r="H59" s="311"/>
      <c r="I59" s="311"/>
      <c r="J59" s="311"/>
      <c r="K59" s="311"/>
      <c r="L59" s="311"/>
      <c r="M59" s="311"/>
      <c r="N59" s="311"/>
      <c r="O59" s="311"/>
      <c r="P59" s="311"/>
      <c r="Q59" s="311"/>
      <c r="R59" s="312"/>
      <c r="AC59" s="1"/>
    </row>
    <row r="60" spans="1:29" s="7" customFormat="1" ht="13.5" customHeight="1">
      <c r="A60" s="316"/>
      <c r="B60" s="317"/>
      <c r="C60" s="328"/>
      <c r="D60" s="306"/>
      <c r="E60" s="306"/>
      <c r="F60" s="248"/>
      <c r="G60" s="51" t="s">
        <v>22</v>
      </c>
      <c r="H60" s="51" t="s">
        <v>59</v>
      </c>
      <c r="I60" s="51" t="s">
        <v>23</v>
      </c>
      <c r="J60" s="51" t="s">
        <v>24</v>
      </c>
      <c r="K60" s="51" t="s">
        <v>25</v>
      </c>
      <c r="L60" s="51" t="s">
        <v>26</v>
      </c>
      <c r="M60" s="51" t="s">
        <v>27</v>
      </c>
      <c r="N60" s="51" t="s">
        <v>28</v>
      </c>
      <c r="O60" s="51" t="s">
        <v>55</v>
      </c>
      <c r="P60" s="51" t="s">
        <v>56</v>
      </c>
      <c r="Q60" s="51" t="s">
        <v>57</v>
      </c>
      <c r="R60" s="52" t="s">
        <v>58</v>
      </c>
      <c r="AC60" s="1"/>
    </row>
    <row r="61" spans="1:28" ht="35.25" customHeight="1">
      <c r="A61" s="377" t="s">
        <v>192</v>
      </c>
      <c r="B61" s="378"/>
      <c r="C61" s="198" t="s">
        <v>190</v>
      </c>
      <c r="D61" s="205">
        <v>1</v>
      </c>
      <c r="E61" s="208">
        <v>3855600</v>
      </c>
      <c r="F61" s="199">
        <f aca="true" t="shared" si="1" ref="F61:F72">D61*E61+(D61*E61*(4/1000))</f>
        <v>3871022.4</v>
      </c>
      <c r="G61" s="53"/>
      <c r="H61" s="53"/>
      <c r="I61" s="227"/>
      <c r="J61" s="227"/>
      <c r="K61" s="227"/>
      <c r="L61" s="227"/>
      <c r="M61" s="227"/>
      <c r="N61" s="227"/>
      <c r="O61" s="53"/>
      <c r="P61" s="53"/>
      <c r="Q61" s="53"/>
      <c r="R61" s="53"/>
      <c r="S61" s="223"/>
      <c r="T61" s="223"/>
      <c r="U61" s="223"/>
      <c r="V61" s="223"/>
      <c r="W61" s="223"/>
      <c r="X61" s="223"/>
      <c r="Y61" s="223"/>
      <c r="Z61" s="223"/>
      <c r="AA61" s="223"/>
      <c r="AB61" s="223"/>
    </row>
    <row r="62" spans="1:29" ht="66.75" customHeight="1">
      <c r="A62" s="304" t="s">
        <v>214</v>
      </c>
      <c r="B62" s="304"/>
      <c r="C62" s="228" t="s">
        <v>215</v>
      </c>
      <c r="D62" s="229" t="s">
        <v>189</v>
      </c>
      <c r="E62" s="208">
        <v>7259000</v>
      </c>
      <c r="F62" s="199">
        <f t="shared" si="1"/>
        <v>7288036</v>
      </c>
      <c r="G62" s="53"/>
      <c r="H62" s="53"/>
      <c r="I62" s="227"/>
      <c r="J62" s="227"/>
      <c r="K62" s="227"/>
      <c r="L62" s="227"/>
      <c r="M62" s="227"/>
      <c r="N62" s="227"/>
      <c r="O62" s="53"/>
      <c r="P62" s="53"/>
      <c r="Q62" s="53"/>
      <c r="R62" s="53"/>
      <c r="S62" s="223"/>
      <c r="T62" s="223"/>
      <c r="U62" s="223"/>
      <c r="V62" s="223"/>
      <c r="W62" s="223"/>
      <c r="X62" s="223"/>
      <c r="Y62" s="223"/>
      <c r="Z62" s="223"/>
      <c r="AA62" s="223"/>
      <c r="AB62" s="223"/>
      <c r="AC62" s="194"/>
    </row>
    <row r="63" spans="1:29" ht="74.25" customHeight="1">
      <c r="A63" s="304" t="s">
        <v>219</v>
      </c>
      <c r="B63" s="304"/>
      <c r="C63" s="151" t="s">
        <v>220</v>
      </c>
      <c r="D63" s="196" t="s">
        <v>189</v>
      </c>
      <c r="E63" s="206">
        <v>13447000</v>
      </c>
      <c r="F63" s="199">
        <f t="shared" si="1"/>
        <v>13500788</v>
      </c>
      <c r="G63" s="53"/>
      <c r="H63" s="53"/>
      <c r="I63" s="227"/>
      <c r="J63" s="227"/>
      <c r="K63" s="227"/>
      <c r="L63" s="227"/>
      <c r="M63" s="227"/>
      <c r="N63" s="227"/>
      <c r="O63" s="53"/>
      <c r="P63" s="53"/>
      <c r="Q63" s="53"/>
      <c r="R63" s="53"/>
      <c r="S63" s="223"/>
      <c r="T63" s="223"/>
      <c r="U63" s="223"/>
      <c r="V63" s="223"/>
      <c r="W63" s="223"/>
      <c r="X63" s="223"/>
      <c r="Y63" s="223"/>
      <c r="Z63" s="223"/>
      <c r="AA63" s="223"/>
      <c r="AB63" s="223"/>
      <c r="AC63" s="194"/>
    </row>
    <row r="64" spans="1:29" ht="61.5" customHeight="1">
      <c r="A64" s="236" t="s">
        <v>221</v>
      </c>
      <c r="B64" s="237"/>
      <c r="C64" s="151" t="s">
        <v>220</v>
      </c>
      <c r="D64" s="196" t="s">
        <v>189</v>
      </c>
      <c r="E64" s="206">
        <v>89808783</v>
      </c>
      <c r="F64" s="199">
        <f t="shared" si="1"/>
        <v>90168018.132</v>
      </c>
      <c r="G64" s="53"/>
      <c r="H64" s="53"/>
      <c r="I64" s="227"/>
      <c r="J64" s="227"/>
      <c r="K64" s="227"/>
      <c r="L64" s="227"/>
      <c r="M64" s="227"/>
      <c r="N64" s="227"/>
      <c r="O64" s="53"/>
      <c r="P64" s="53"/>
      <c r="Q64" s="53"/>
      <c r="R64" s="53"/>
      <c r="S64" s="223"/>
      <c r="T64" s="223"/>
      <c r="U64" s="223"/>
      <c r="V64" s="223"/>
      <c r="W64" s="223"/>
      <c r="X64" s="223"/>
      <c r="Y64" s="223"/>
      <c r="Z64" s="223"/>
      <c r="AA64" s="223"/>
      <c r="AB64" s="223"/>
      <c r="AC64" s="194"/>
    </row>
    <row r="65" spans="1:29" ht="72.75" customHeight="1">
      <c r="A65" s="293" t="s">
        <v>222</v>
      </c>
      <c r="B65" s="294"/>
      <c r="C65" s="151" t="s">
        <v>190</v>
      </c>
      <c r="D65" s="205">
        <v>1</v>
      </c>
      <c r="E65" s="207">
        <v>6842500</v>
      </c>
      <c r="F65" s="199">
        <f t="shared" si="1"/>
        <v>6869870</v>
      </c>
      <c r="G65" s="53"/>
      <c r="H65" s="53"/>
      <c r="I65" s="227"/>
      <c r="J65" s="227"/>
      <c r="K65" s="227"/>
      <c r="L65" s="227"/>
      <c r="M65" s="227"/>
      <c r="N65" s="227"/>
      <c r="O65" s="53"/>
      <c r="P65" s="53"/>
      <c r="Q65" s="53"/>
      <c r="R65" s="53"/>
      <c r="S65" s="223"/>
      <c r="T65" s="223"/>
      <c r="U65" s="223"/>
      <c r="V65" s="223"/>
      <c r="W65" s="223"/>
      <c r="X65" s="223"/>
      <c r="Y65" s="223"/>
      <c r="Z65" s="223"/>
      <c r="AA65" s="223"/>
      <c r="AB65" s="223"/>
      <c r="AC65" s="194"/>
    </row>
    <row r="66" spans="1:28" ht="59.25" customHeight="1">
      <c r="A66" s="377" t="s">
        <v>191</v>
      </c>
      <c r="B66" s="378"/>
      <c r="C66" s="198" t="s">
        <v>190</v>
      </c>
      <c r="D66" s="205">
        <v>1</v>
      </c>
      <c r="E66" s="208">
        <v>3000000</v>
      </c>
      <c r="F66" s="199">
        <f t="shared" si="1"/>
        <v>3012000</v>
      </c>
      <c r="G66" s="53"/>
      <c r="H66" s="53"/>
      <c r="I66" s="227"/>
      <c r="J66" s="227"/>
      <c r="K66" s="227"/>
      <c r="L66" s="227"/>
      <c r="M66" s="227"/>
      <c r="N66" s="227"/>
      <c r="O66" s="53"/>
      <c r="P66" s="53"/>
      <c r="Q66" s="53"/>
      <c r="R66" s="53"/>
      <c r="S66" s="223"/>
      <c r="T66" s="223"/>
      <c r="U66" s="223"/>
      <c r="V66" s="223"/>
      <c r="W66" s="223"/>
      <c r="X66" s="223"/>
      <c r="Y66" s="223"/>
      <c r="Z66" s="223"/>
      <c r="AA66" s="223"/>
      <c r="AB66" s="223"/>
    </row>
    <row r="67" spans="1:28" ht="49.5" customHeight="1">
      <c r="A67" s="304" t="s">
        <v>223</v>
      </c>
      <c r="B67" s="304"/>
      <c r="C67" s="151" t="s">
        <v>190</v>
      </c>
      <c r="D67" s="196" t="s">
        <v>189</v>
      </c>
      <c r="E67" s="207">
        <v>386925</v>
      </c>
      <c r="F67" s="199">
        <f t="shared" si="1"/>
        <v>388472.7</v>
      </c>
      <c r="G67" s="53"/>
      <c r="H67" s="53"/>
      <c r="I67" s="227"/>
      <c r="J67" s="227"/>
      <c r="K67" s="227"/>
      <c r="L67" s="227"/>
      <c r="M67" s="227"/>
      <c r="N67" s="227"/>
      <c r="O67" s="53"/>
      <c r="P67" s="53"/>
      <c r="Q67" s="53"/>
      <c r="R67" s="53"/>
      <c r="S67" s="223"/>
      <c r="T67" s="223"/>
      <c r="U67" s="223"/>
      <c r="V67" s="223"/>
      <c r="W67" s="223"/>
      <c r="X67" s="223"/>
      <c r="Y67" s="223"/>
      <c r="Z67" s="223"/>
      <c r="AA67" s="223"/>
      <c r="AB67" s="223"/>
    </row>
    <row r="68" spans="1:28" ht="64.5" customHeight="1">
      <c r="A68" s="235" t="s">
        <v>224</v>
      </c>
      <c r="B68" s="237"/>
      <c r="C68" s="151" t="s">
        <v>190</v>
      </c>
      <c r="D68" s="196" t="s">
        <v>189</v>
      </c>
      <c r="E68" s="207">
        <v>3624424</v>
      </c>
      <c r="F68" s="199">
        <f t="shared" si="1"/>
        <v>3638921.696</v>
      </c>
      <c r="G68" s="53"/>
      <c r="H68" s="53"/>
      <c r="I68" s="227"/>
      <c r="J68" s="227"/>
      <c r="K68" s="227"/>
      <c r="L68" s="227"/>
      <c r="M68" s="227"/>
      <c r="N68" s="227"/>
      <c r="O68" s="53"/>
      <c r="P68" s="53"/>
      <c r="Q68" s="53"/>
      <c r="R68" s="53"/>
      <c r="S68" s="223"/>
      <c r="T68" s="223"/>
      <c r="U68" s="223"/>
      <c r="V68" s="223"/>
      <c r="W68" s="223"/>
      <c r="X68" s="223"/>
      <c r="Y68" s="223"/>
      <c r="Z68" s="223"/>
      <c r="AA68" s="223"/>
      <c r="AB68" s="223"/>
    </row>
    <row r="69" spans="1:28" ht="51" customHeight="1">
      <c r="A69" s="235" t="s">
        <v>225</v>
      </c>
      <c r="B69" s="237"/>
      <c r="C69" s="198" t="s">
        <v>190</v>
      </c>
      <c r="D69" s="205" t="s">
        <v>189</v>
      </c>
      <c r="E69" s="209">
        <v>4031060</v>
      </c>
      <c r="F69" s="199">
        <f>+E69</f>
        <v>4031060</v>
      </c>
      <c r="G69" s="53"/>
      <c r="H69" s="53"/>
      <c r="I69" s="53"/>
      <c r="J69" s="53"/>
      <c r="K69" s="230"/>
      <c r="L69" s="230"/>
      <c r="M69" s="230"/>
      <c r="N69" s="53"/>
      <c r="O69" s="53"/>
      <c r="P69" s="53"/>
      <c r="Q69" s="53"/>
      <c r="R69" s="53"/>
      <c r="S69" s="223"/>
      <c r="T69" s="223"/>
      <c r="U69" s="223"/>
      <c r="V69" s="223"/>
      <c r="W69" s="223"/>
      <c r="X69" s="223"/>
      <c r="Y69" s="223"/>
      <c r="Z69" s="223"/>
      <c r="AA69" s="223"/>
      <c r="AB69" s="223"/>
    </row>
    <row r="70" spans="1:28" ht="28.5" customHeight="1">
      <c r="A70" s="304" t="s">
        <v>229</v>
      </c>
      <c r="B70" s="304"/>
      <c r="C70" s="151" t="s">
        <v>227</v>
      </c>
      <c r="D70" s="196" t="s">
        <v>189</v>
      </c>
      <c r="E70" s="207">
        <v>42783490</v>
      </c>
      <c r="F70" s="199">
        <f t="shared" si="1"/>
        <v>42954623.96</v>
      </c>
      <c r="G70" s="53"/>
      <c r="H70" s="53"/>
      <c r="I70" s="53"/>
      <c r="J70" s="53"/>
      <c r="K70" s="53"/>
      <c r="L70" s="230"/>
      <c r="M70" s="230"/>
      <c r="N70" s="230"/>
      <c r="O70" s="53"/>
      <c r="P70" s="53"/>
      <c r="Q70" s="53"/>
      <c r="R70" s="53"/>
      <c r="S70" s="223"/>
      <c r="T70" s="223"/>
      <c r="U70" s="223"/>
      <c r="V70" s="223"/>
      <c r="W70" s="223"/>
      <c r="X70" s="223"/>
      <c r="Y70" s="223"/>
      <c r="Z70" s="223"/>
      <c r="AA70" s="223"/>
      <c r="AB70" s="223"/>
    </row>
    <row r="71" spans="1:28" ht="28.5" customHeight="1">
      <c r="A71" s="304" t="s">
        <v>229</v>
      </c>
      <c r="B71" s="304"/>
      <c r="C71" s="151" t="s">
        <v>227</v>
      </c>
      <c r="D71" s="196" t="s">
        <v>189</v>
      </c>
      <c r="E71" s="207">
        <v>70000000</v>
      </c>
      <c r="F71" s="199">
        <f t="shared" si="1"/>
        <v>70280000</v>
      </c>
      <c r="G71" s="53"/>
      <c r="H71" s="53"/>
      <c r="I71" s="53"/>
      <c r="J71" s="53"/>
      <c r="K71" s="53"/>
      <c r="L71" s="230"/>
      <c r="M71" s="230"/>
      <c r="N71" s="230"/>
      <c r="O71" s="53"/>
      <c r="P71" s="53"/>
      <c r="Q71" s="53"/>
      <c r="R71" s="53"/>
      <c r="S71" s="223"/>
      <c r="T71" s="223"/>
      <c r="U71" s="223"/>
      <c r="V71" s="223"/>
      <c r="W71" s="223"/>
      <c r="X71" s="223"/>
      <c r="Y71" s="223"/>
      <c r="Z71" s="223"/>
      <c r="AA71" s="223"/>
      <c r="AB71" s="223"/>
    </row>
    <row r="72" spans="1:28" ht="28.5" customHeight="1">
      <c r="A72" s="471" t="s">
        <v>234</v>
      </c>
      <c r="B72" s="471"/>
      <c r="C72" s="151" t="s">
        <v>227</v>
      </c>
      <c r="D72" s="196" t="s">
        <v>189</v>
      </c>
      <c r="E72" s="207">
        <v>13357035.37866664</v>
      </c>
      <c r="F72" s="199">
        <f>E72</f>
        <v>13357035.37866664</v>
      </c>
      <c r="G72" s="149"/>
      <c r="H72" s="68"/>
      <c r="I72" s="68"/>
      <c r="J72" s="68"/>
      <c r="K72" s="68"/>
      <c r="L72" s="472"/>
      <c r="M72" s="472"/>
      <c r="N72" s="472"/>
      <c r="O72" s="68"/>
      <c r="P72" s="68"/>
      <c r="Q72" s="68"/>
      <c r="R72" s="68"/>
      <c r="S72" s="223"/>
      <c r="T72" s="223"/>
      <c r="U72" s="223"/>
      <c r="V72" s="223"/>
      <c r="W72" s="223"/>
      <c r="X72" s="223"/>
      <c r="Y72" s="223"/>
      <c r="Z72" s="223"/>
      <c r="AA72" s="223"/>
      <c r="AB72" s="223"/>
    </row>
    <row r="73" spans="1:28" ht="28.5" customHeight="1" thickBot="1">
      <c r="A73" s="295" t="s">
        <v>29</v>
      </c>
      <c r="B73" s="296"/>
      <c r="C73" s="296"/>
      <c r="D73" s="296"/>
      <c r="E73" s="297"/>
      <c r="F73" s="76">
        <f>SUM(F61:F72)</f>
        <v>259359848.26666665</v>
      </c>
      <c r="G73" s="149"/>
      <c r="H73" s="68"/>
      <c r="I73" s="68"/>
      <c r="J73" s="68"/>
      <c r="K73" s="68"/>
      <c r="L73" s="68"/>
      <c r="M73" s="68"/>
      <c r="N73" s="68"/>
      <c r="O73" s="68"/>
      <c r="P73" s="68"/>
      <c r="Q73" s="68"/>
      <c r="R73" s="68"/>
      <c r="S73" s="223"/>
      <c r="T73" s="223"/>
      <c r="U73" s="223"/>
      <c r="V73" s="223"/>
      <c r="W73" s="223"/>
      <c r="X73" s="223"/>
      <c r="Y73" s="223"/>
      <c r="Z73" s="223"/>
      <c r="AA73" s="223"/>
      <c r="AB73" s="223"/>
    </row>
    <row r="74" spans="1:18" ht="13.5" thickBot="1">
      <c r="A74" s="71" t="s">
        <v>89</v>
      </c>
      <c r="B74" s="72"/>
      <c r="C74" s="73"/>
      <c r="D74" s="74"/>
      <c r="E74" s="75"/>
      <c r="F74" s="74"/>
      <c r="G74" s="310" t="s">
        <v>21</v>
      </c>
      <c r="H74" s="311"/>
      <c r="I74" s="311"/>
      <c r="J74" s="311"/>
      <c r="K74" s="311"/>
      <c r="L74" s="311"/>
      <c r="M74" s="311"/>
      <c r="N74" s="311"/>
      <c r="O74" s="311"/>
      <c r="P74" s="311"/>
      <c r="Q74" s="311"/>
      <c r="R74" s="312"/>
    </row>
    <row r="75" spans="1:18" ht="16.5">
      <c r="A75" s="314" t="s">
        <v>15</v>
      </c>
      <c r="B75" s="315"/>
      <c r="C75" s="328" t="s">
        <v>35</v>
      </c>
      <c r="D75" s="372" t="s">
        <v>17</v>
      </c>
      <c r="E75" s="305" t="s">
        <v>33</v>
      </c>
      <c r="F75" s="313" t="s">
        <v>20</v>
      </c>
      <c r="G75" s="51" t="s">
        <v>22</v>
      </c>
      <c r="H75" s="51" t="s">
        <v>59</v>
      </c>
      <c r="I75" s="51" t="s">
        <v>23</v>
      </c>
      <c r="J75" s="51" t="s">
        <v>24</v>
      </c>
      <c r="K75" s="51" t="s">
        <v>25</v>
      </c>
      <c r="L75" s="51" t="s">
        <v>26</v>
      </c>
      <c r="M75" s="51" t="s">
        <v>27</v>
      </c>
      <c r="N75" s="51" t="s">
        <v>28</v>
      </c>
      <c r="O75" s="51" t="s">
        <v>55</v>
      </c>
      <c r="P75" s="51" t="s">
        <v>56</v>
      </c>
      <c r="Q75" s="51" t="s">
        <v>57</v>
      </c>
      <c r="R75" s="51" t="s">
        <v>58</v>
      </c>
    </row>
    <row r="76" spans="1:18" ht="12.75">
      <c r="A76" s="316"/>
      <c r="B76" s="317"/>
      <c r="C76" s="328"/>
      <c r="D76" s="306"/>
      <c r="E76" s="306"/>
      <c r="F76" s="248"/>
      <c r="G76" s="53"/>
      <c r="H76" s="53"/>
      <c r="I76" s="53"/>
      <c r="J76" s="53"/>
      <c r="K76" s="53"/>
      <c r="L76" s="53"/>
      <c r="M76" s="53"/>
      <c r="N76" s="53"/>
      <c r="O76" s="53"/>
      <c r="P76" s="53"/>
      <c r="Q76" s="53"/>
      <c r="R76" s="53"/>
    </row>
    <row r="77" spans="1:18" ht="12.75">
      <c r="A77" s="291" t="s">
        <v>99</v>
      </c>
      <c r="B77" s="292"/>
      <c r="C77" s="151"/>
      <c r="D77" s="192"/>
      <c r="E77" s="47"/>
      <c r="F77" s="473">
        <v>7000000</v>
      </c>
      <c r="G77" s="53"/>
      <c r="H77" s="53"/>
      <c r="I77" s="53"/>
      <c r="J77" s="53"/>
      <c r="K77" s="53"/>
      <c r="L77" s="53"/>
      <c r="M77" s="53"/>
      <c r="N77" s="53"/>
      <c r="O77" s="53"/>
      <c r="P77" s="53"/>
      <c r="Q77" s="53"/>
      <c r="R77" s="53"/>
    </row>
    <row r="78" spans="1:18" ht="12.75">
      <c r="A78" s="382" t="s">
        <v>91</v>
      </c>
      <c r="B78" s="292"/>
      <c r="C78" s="151"/>
      <c r="D78" s="192"/>
      <c r="E78" s="47"/>
      <c r="F78" s="193">
        <v>1590375</v>
      </c>
      <c r="G78" s="53"/>
      <c r="H78" s="53"/>
      <c r="I78" s="53"/>
      <c r="J78" s="53"/>
      <c r="K78" s="53"/>
      <c r="L78" s="53"/>
      <c r="M78" s="53"/>
      <c r="N78" s="53"/>
      <c r="O78" s="53"/>
      <c r="P78" s="53"/>
      <c r="Q78" s="53"/>
      <c r="R78" s="53"/>
    </row>
    <row r="79" spans="1:18" ht="12.75">
      <c r="A79" s="291" t="s">
        <v>203</v>
      </c>
      <c r="B79" s="292"/>
      <c r="C79" s="151"/>
      <c r="D79" s="192"/>
      <c r="E79" s="47"/>
      <c r="F79" s="193">
        <v>1000000</v>
      </c>
      <c r="G79" s="53"/>
      <c r="H79" s="53"/>
      <c r="I79" s="53"/>
      <c r="J79" s="53"/>
      <c r="K79" s="53"/>
      <c r="L79" s="53"/>
      <c r="M79" s="53"/>
      <c r="N79" s="53"/>
      <c r="O79" s="53"/>
      <c r="P79" s="53"/>
      <c r="Q79" s="53"/>
      <c r="R79" s="53"/>
    </row>
    <row r="80" spans="1:18" ht="12.75">
      <c r="A80" s="291" t="s">
        <v>100</v>
      </c>
      <c r="B80" s="292"/>
      <c r="C80" s="151"/>
      <c r="D80" s="192"/>
      <c r="E80" s="47"/>
      <c r="F80" s="192">
        <v>800000</v>
      </c>
      <c r="G80" s="53"/>
      <c r="H80" s="53"/>
      <c r="I80" s="53"/>
      <c r="J80" s="53"/>
      <c r="K80" s="53"/>
      <c r="L80" s="53"/>
      <c r="M80" s="53"/>
      <c r="N80" s="53"/>
      <c r="O80" s="53"/>
      <c r="P80" s="53"/>
      <c r="Q80" s="53"/>
      <c r="R80" s="53"/>
    </row>
    <row r="81" spans="1:18" ht="12.75">
      <c r="A81" s="289"/>
      <c r="B81" s="290"/>
      <c r="C81" s="151"/>
      <c r="D81" s="192"/>
      <c r="E81" s="47"/>
      <c r="F81" s="192"/>
      <c r="G81" s="301"/>
      <c r="H81" s="302"/>
      <c r="I81" s="302"/>
      <c r="J81" s="302"/>
      <c r="K81" s="302"/>
      <c r="L81" s="302"/>
      <c r="M81" s="302"/>
      <c r="N81" s="302"/>
      <c r="O81" s="302"/>
      <c r="P81" s="302"/>
      <c r="Q81" s="302"/>
      <c r="R81" s="303"/>
    </row>
    <row r="82" spans="1:18" ht="12.75">
      <c r="A82" s="298" t="s">
        <v>29</v>
      </c>
      <c r="B82" s="299"/>
      <c r="C82" s="299"/>
      <c r="D82" s="299"/>
      <c r="E82" s="300"/>
      <c r="F82" s="70">
        <f>SUM(F77:F81)</f>
        <v>10390375</v>
      </c>
      <c r="G82" s="307"/>
      <c r="H82" s="308"/>
      <c r="I82" s="308"/>
      <c r="J82" s="308"/>
      <c r="K82" s="308"/>
      <c r="L82" s="308"/>
      <c r="M82" s="308"/>
      <c r="N82" s="308"/>
      <c r="O82" s="308"/>
      <c r="P82" s="308"/>
      <c r="Q82" s="308"/>
      <c r="R82" s="309"/>
    </row>
    <row r="83" spans="1:18" ht="12.75">
      <c r="A83" s="379" t="s">
        <v>90</v>
      </c>
      <c r="B83" s="299"/>
      <c r="C83" s="299"/>
      <c r="D83" s="299"/>
      <c r="E83" s="300"/>
      <c r="F83" s="192">
        <f>F31+F36+F42+F47+F52+F57+F73</f>
        <v>428831300</v>
      </c>
      <c r="G83" s="81"/>
      <c r="H83" s="81"/>
      <c r="I83" s="81"/>
      <c r="J83" s="81"/>
      <c r="K83" s="81"/>
      <c r="L83" s="81"/>
      <c r="M83" s="81"/>
      <c r="N83" s="81"/>
      <c r="O83" s="81"/>
      <c r="P83" s="81"/>
      <c r="Q83" s="81"/>
      <c r="R83" s="81"/>
    </row>
    <row r="84" spans="1:6" ht="12.75">
      <c r="A84" s="77"/>
      <c r="B84" s="77"/>
      <c r="C84" s="78"/>
      <c r="D84" s="79"/>
      <c r="E84" s="80"/>
      <c r="F84" s="79"/>
    </row>
    <row r="85" ht="12.75">
      <c r="F85" s="11">
        <f>F86-F83</f>
        <v>0</v>
      </c>
    </row>
    <row r="86" spans="6:8" ht="12.75">
      <c r="F86" s="11">
        <f>'[3]POA H.D.'!P20</f>
        <v>428831300</v>
      </c>
      <c r="H86" s="211"/>
    </row>
    <row r="87" spans="5:8" ht="12.75">
      <c r="E87" s="210"/>
      <c r="F87" s="474"/>
      <c r="H87" s="211"/>
    </row>
  </sheetData>
  <sheetProtection/>
  <mergeCells count="112">
    <mergeCell ref="A82:E82"/>
    <mergeCell ref="G82:R82"/>
    <mergeCell ref="A83:E83"/>
    <mergeCell ref="A77:B77"/>
    <mergeCell ref="A78:B78"/>
    <mergeCell ref="A79:B79"/>
    <mergeCell ref="A80:B80"/>
    <mergeCell ref="A81:B81"/>
    <mergeCell ref="G81:R81"/>
    <mergeCell ref="A73:E73"/>
    <mergeCell ref="G74:R74"/>
    <mergeCell ref="A75:B76"/>
    <mergeCell ref="C75:C76"/>
    <mergeCell ref="D75:D76"/>
    <mergeCell ref="E75:E76"/>
    <mergeCell ref="F75:F76"/>
    <mergeCell ref="A67:B67"/>
    <mergeCell ref="A68:B68"/>
    <mergeCell ref="A69:B69"/>
    <mergeCell ref="A70:B70"/>
    <mergeCell ref="A71:B71"/>
    <mergeCell ref="A72:B72"/>
    <mergeCell ref="A61:B61"/>
    <mergeCell ref="A62:B62"/>
    <mergeCell ref="A63:B63"/>
    <mergeCell ref="A64:B64"/>
    <mergeCell ref="A65:B65"/>
    <mergeCell ref="A66:B66"/>
    <mergeCell ref="A56:D56"/>
    <mergeCell ref="A57:E57"/>
    <mergeCell ref="G57:R57"/>
    <mergeCell ref="A59:B60"/>
    <mergeCell ref="C59:C60"/>
    <mergeCell ref="D59:D60"/>
    <mergeCell ref="E59:E60"/>
    <mergeCell ref="F59:F60"/>
    <mergeCell ref="G59:R59"/>
    <mergeCell ref="A52:E52"/>
    <mergeCell ref="G52:R52"/>
    <mergeCell ref="A54:D55"/>
    <mergeCell ref="E54:E55"/>
    <mergeCell ref="F54:F55"/>
    <mergeCell ref="G54:R54"/>
    <mergeCell ref="A46:B46"/>
    <mergeCell ref="A47:E47"/>
    <mergeCell ref="G47:R47"/>
    <mergeCell ref="A49:A50"/>
    <mergeCell ref="B49:B50"/>
    <mergeCell ref="C49:C50"/>
    <mergeCell ref="D49:D50"/>
    <mergeCell ref="E49:E50"/>
    <mergeCell ref="F49:F50"/>
    <mergeCell ref="G49:R49"/>
    <mergeCell ref="A41:B41"/>
    <mergeCell ref="A42:E42"/>
    <mergeCell ref="G42:R42"/>
    <mergeCell ref="A44:B45"/>
    <mergeCell ref="C44:C45"/>
    <mergeCell ref="D44:D45"/>
    <mergeCell ref="E44:E45"/>
    <mergeCell ref="F44:F45"/>
    <mergeCell ref="G44:R44"/>
    <mergeCell ref="A35:B35"/>
    <mergeCell ref="A36:E36"/>
    <mergeCell ref="A37:F37"/>
    <mergeCell ref="G37:M37"/>
    <mergeCell ref="A39:B40"/>
    <mergeCell ref="C39:C40"/>
    <mergeCell ref="D39:D40"/>
    <mergeCell ref="E39:E40"/>
    <mergeCell ref="F39:F40"/>
    <mergeCell ref="G39:R39"/>
    <mergeCell ref="G19:R19"/>
    <mergeCell ref="A31:E31"/>
    <mergeCell ref="G31:R31"/>
    <mergeCell ref="A32:F32"/>
    <mergeCell ref="A33:B34"/>
    <mergeCell ref="C33:C34"/>
    <mergeCell ref="D33:D34"/>
    <mergeCell ref="E33:E34"/>
    <mergeCell ref="F33:F34"/>
    <mergeCell ref="G33:R33"/>
    <mergeCell ref="A18:F18"/>
    <mergeCell ref="A19:A20"/>
    <mergeCell ref="B19:B20"/>
    <mergeCell ref="C19:C20"/>
    <mergeCell ref="D19:D20"/>
    <mergeCell ref="E19:E20"/>
    <mergeCell ref="F19:F20"/>
    <mergeCell ref="A12:B12"/>
    <mergeCell ref="A13:B13"/>
    <mergeCell ref="A14:B14"/>
    <mergeCell ref="A15:B15"/>
    <mergeCell ref="A16:B16"/>
    <mergeCell ref="A17:E17"/>
    <mergeCell ref="A5:R6"/>
    <mergeCell ref="A7:R8"/>
    <mergeCell ref="A9:F9"/>
    <mergeCell ref="A10:B11"/>
    <mergeCell ref="C10:C11"/>
    <mergeCell ref="D10:D11"/>
    <mergeCell ref="E10:E11"/>
    <mergeCell ref="F10:F11"/>
    <mergeCell ref="A1:A4"/>
    <mergeCell ref="B1:J2"/>
    <mergeCell ref="K1:R1"/>
    <mergeCell ref="K2:R2"/>
    <mergeCell ref="B3:J4"/>
    <mergeCell ref="K3:N3"/>
    <mergeCell ref="O3:R3"/>
    <mergeCell ref="K4:N4"/>
    <mergeCell ref="O4:R4"/>
  </mergeCells>
  <printOptions horizontalCentered="1" verticalCentered="1"/>
  <pageMargins left="0" right="0" top="0" bottom="0" header="0" footer="0"/>
  <pageSetup horizontalDpi="600" verticalDpi="600" orientation="landscape" paperSize="120" scale="67" r:id="rId2"/>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dimension ref="A1:M12"/>
  <sheetViews>
    <sheetView zoomScaleSheetLayoutView="100" zoomScalePageLayoutView="0" workbookViewId="0" topLeftCell="B4">
      <selection activeCell="F18" sqref="F18"/>
    </sheetView>
  </sheetViews>
  <sheetFormatPr defaultColWidth="11.421875" defaultRowHeight="12.75"/>
  <cols>
    <col min="1" max="1" width="21.421875" style="13" customWidth="1"/>
    <col min="2" max="2" width="18.8515625" style="13" customWidth="1"/>
    <col min="3" max="3" width="17.57421875" style="13" customWidth="1"/>
    <col min="4" max="4" width="16.28125" style="13" customWidth="1"/>
    <col min="5" max="5" width="10.7109375" style="13" customWidth="1"/>
    <col min="6" max="6" width="13.7109375" style="17" customWidth="1"/>
    <col min="7" max="7" width="17.00390625" style="18" customWidth="1"/>
    <col min="8" max="16384" width="11.421875" style="13" customWidth="1"/>
  </cols>
  <sheetData>
    <row r="1" spans="1:7" ht="26.25" customHeight="1">
      <c r="A1" s="393"/>
      <c r="B1" s="396" t="s">
        <v>49</v>
      </c>
      <c r="C1" s="396"/>
      <c r="D1" s="396"/>
      <c r="E1" s="396"/>
      <c r="F1" s="397" t="s">
        <v>51</v>
      </c>
      <c r="G1" s="397"/>
    </row>
    <row r="2" spans="1:7" ht="26.25" customHeight="1">
      <c r="A2" s="394"/>
      <c r="B2" s="396"/>
      <c r="C2" s="396"/>
      <c r="D2" s="396"/>
      <c r="E2" s="396"/>
      <c r="F2" s="398" t="s">
        <v>52</v>
      </c>
      <c r="G2" s="398"/>
    </row>
    <row r="3" spans="1:13" s="1" customFormat="1" ht="26.25" customHeight="1">
      <c r="A3" s="394"/>
      <c r="B3" s="399" t="s">
        <v>50</v>
      </c>
      <c r="C3" s="399"/>
      <c r="D3" s="399"/>
      <c r="E3" s="399"/>
      <c r="F3" s="5" t="s">
        <v>53</v>
      </c>
      <c r="G3" s="5" t="s">
        <v>68</v>
      </c>
      <c r="H3" s="4"/>
      <c r="I3" s="4"/>
      <c r="J3" s="4"/>
      <c r="K3" s="4"/>
      <c r="L3" s="4"/>
      <c r="M3" s="4"/>
    </row>
    <row r="4" spans="1:13" s="1" customFormat="1" ht="26.25" customHeight="1">
      <c r="A4" s="395"/>
      <c r="B4" s="399"/>
      <c r="C4" s="399"/>
      <c r="D4" s="399"/>
      <c r="E4" s="399"/>
      <c r="F4" s="5" t="str">
        <f>+'[2]POA H.B.'!K4</f>
        <v>Versión 0</v>
      </c>
      <c r="G4" s="31">
        <f>+'[2]POA H.B.'!O4</f>
        <v>42999</v>
      </c>
      <c r="H4" s="4"/>
      <c r="I4" s="4"/>
      <c r="J4" s="4"/>
      <c r="K4" s="4"/>
      <c r="L4" s="4"/>
      <c r="M4" s="4"/>
    </row>
    <row r="5" spans="1:13" s="1" customFormat="1" ht="21" customHeight="1">
      <c r="A5" s="400" t="s">
        <v>54</v>
      </c>
      <c r="B5" s="400"/>
      <c r="C5" s="400"/>
      <c r="D5" s="400"/>
      <c r="E5" s="400"/>
      <c r="F5" s="400"/>
      <c r="G5" s="400"/>
      <c r="H5" s="4"/>
      <c r="I5" s="4"/>
      <c r="J5" s="4"/>
      <c r="K5" s="4"/>
      <c r="L5" s="4"/>
      <c r="M5" s="4"/>
    </row>
    <row r="6" spans="1:7" ht="28.5" customHeight="1">
      <c r="A6" s="383" t="s">
        <v>182</v>
      </c>
      <c r="B6" s="384"/>
      <c r="C6" s="384"/>
      <c r="D6" s="384"/>
      <c r="E6" s="384"/>
      <c r="F6" s="384"/>
      <c r="G6" s="385"/>
    </row>
    <row r="7" spans="1:7" ht="55.5" customHeight="1">
      <c r="A7" s="19" t="s">
        <v>71</v>
      </c>
      <c r="B7" s="386" t="s">
        <v>70</v>
      </c>
      <c r="C7" s="387"/>
      <c r="D7" s="20" t="s">
        <v>35</v>
      </c>
      <c r="E7" s="21" t="s">
        <v>48</v>
      </c>
      <c r="F7" s="22" t="s">
        <v>183</v>
      </c>
      <c r="G7" s="21" t="s">
        <v>72</v>
      </c>
    </row>
    <row r="8" spans="1:7" ht="27.75" customHeight="1">
      <c r="A8" s="218" t="s">
        <v>206</v>
      </c>
      <c r="B8" s="388" t="s">
        <v>207</v>
      </c>
      <c r="C8" s="389"/>
      <c r="D8" s="150" t="s">
        <v>208</v>
      </c>
      <c r="E8" s="219">
        <v>0.34</v>
      </c>
      <c r="F8" s="220">
        <v>2317687</v>
      </c>
      <c r="G8" s="220">
        <f>F8*E8</f>
        <v>788013.5800000001</v>
      </c>
    </row>
    <row r="9" spans="1:10" s="16" customFormat="1" ht="22.5" customHeight="1">
      <c r="A9" s="390" t="s">
        <v>101</v>
      </c>
      <c r="B9" s="391"/>
      <c r="C9" s="391"/>
      <c r="D9" s="391"/>
      <c r="E9" s="391"/>
      <c r="F9" s="392"/>
      <c r="G9" s="23">
        <f>SUM(G8:G8)</f>
        <v>788013.5800000001</v>
      </c>
      <c r="I9" s="221"/>
      <c r="J9" s="222"/>
    </row>
    <row r="10" spans="1:10" ht="12">
      <c r="A10" s="9"/>
      <c r="B10" s="24"/>
      <c r="C10" s="24"/>
      <c r="D10" s="25"/>
      <c r="E10" s="26"/>
      <c r="F10" s="26"/>
      <c r="G10" s="27"/>
      <c r="I10" s="24"/>
      <c r="J10" s="24"/>
    </row>
    <row r="11" spans="6:10" ht="12">
      <c r="F11" s="28"/>
      <c r="I11" s="24"/>
      <c r="J11" s="24"/>
    </row>
    <row r="12" spans="9:10" ht="12">
      <c r="I12" s="24"/>
      <c r="J12" s="24"/>
    </row>
  </sheetData>
  <sheetProtection/>
  <mergeCells count="10">
    <mergeCell ref="A6:G6"/>
    <mergeCell ref="B7:C7"/>
    <mergeCell ref="B8:C8"/>
    <mergeCell ref="A9:F9"/>
    <mergeCell ref="A1:A4"/>
    <mergeCell ref="B1:E2"/>
    <mergeCell ref="F1:G1"/>
    <mergeCell ref="F2:G2"/>
    <mergeCell ref="B3:E4"/>
    <mergeCell ref="A5:G5"/>
  </mergeCells>
  <printOptions horizontalCentered="1" verticalCentered="1"/>
  <pageMargins left="0.7480314960629921" right="0.7480314960629921" top="0.3937007874015748" bottom="0.5905511811023623" header="0" footer="0"/>
  <pageSetup horizontalDpi="600" verticalDpi="600" orientation="landscape" paperSize="122" scale="70" r:id="rId2"/>
  <headerFooter alignWithMargins="0">
    <oddFooter>&amp;CPágina &amp;P de &amp;N</oddFooter>
  </headerFooter>
  <drawing r:id="rId1"/>
</worksheet>
</file>

<file path=xl/worksheets/sheet4.xml><?xml version="1.0" encoding="utf-8"?>
<worksheet xmlns="http://schemas.openxmlformats.org/spreadsheetml/2006/main" xmlns:r="http://schemas.openxmlformats.org/officeDocument/2006/relationships">
  <dimension ref="A1:U50"/>
  <sheetViews>
    <sheetView zoomScale="70" zoomScaleNormal="70" zoomScalePageLayoutView="0" workbookViewId="0" topLeftCell="K11">
      <selection activeCell="T20" sqref="T20"/>
    </sheetView>
  </sheetViews>
  <sheetFormatPr defaultColWidth="9.140625" defaultRowHeight="12.75"/>
  <cols>
    <col min="1" max="1" width="21.140625" style="154" customWidth="1"/>
    <col min="2" max="2" width="6.140625" style="154" customWidth="1"/>
    <col min="3" max="3" width="10.7109375" style="154" customWidth="1"/>
    <col min="4" max="4" width="12.140625" style="178" customWidth="1"/>
    <col min="5" max="5" width="19.421875" style="154" customWidth="1"/>
    <col min="6" max="6" width="32.8515625" style="154" customWidth="1"/>
    <col min="7" max="7" width="19.421875" style="154" customWidth="1"/>
    <col min="8" max="8" width="19.140625" style="154" customWidth="1"/>
    <col min="9" max="9" width="12.7109375" style="154" customWidth="1"/>
    <col min="10" max="10" width="21.57421875" style="154" customWidth="1"/>
    <col min="11" max="11" width="10.421875" style="154" customWidth="1"/>
    <col min="12" max="12" width="19.28125" style="154" customWidth="1"/>
    <col min="13" max="13" width="10.421875" style="154" customWidth="1"/>
    <col min="14" max="14" width="19.421875" style="154" customWidth="1"/>
    <col min="15" max="15" width="10.421875" style="154" customWidth="1"/>
    <col min="16" max="16" width="22.421875" style="154" customWidth="1"/>
    <col min="17" max="17" width="14.421875" style="154" customWidth="1"/>
    <col min="18" max="18" width="14.140625" style="154" customWidth="1"/>
    <col min="19" max="19" width="18.7109375" style="154" customWidth="1"/>
    <col min="20" max="16384" width="9.140625" style="154" customWidth="1"/>
  </cols>
  <sheetData>
    <row r="1" spans="1:21" ht="36" customHeight="1">
      <c r="A1" s="456"/>
      <c r="B1" s="456"/>
      <c r="C1" s="456"/>
      <c r="D1" s="457" t="s">
        <v>14</v>
      </c>
      <c r="E1" s="457"/>
      <c r="F1" s="457"/>
      <c r="G1" s="457"/>
      <c r="H1" s="457"/>
      <c r="I1" s="457"/>
      <c r="J1" s="457"/>
      <c r="K1" s="457"/>
      <c r="L1" s="457"/>
      <c r="M1" s="457"/>
      <c r="N1" s="457"/>
      <c r="O1" s="457"/>
      <c r="P1" s="152"/>
      <c r="Q1" s="458" t="s">
        <v>51</v>
      </c>
      <c r="R1" s="458"/>
      <c r="S1" s="458"/>
      <c r="T1" s="153"/>
      <c r="U1" s="153"/>
    </row>
    <row r="2" spans="1:21" ht="25.5" customHeight="1">
      <c r="A2" s="456"/>
      <c r="B2" s="456"/>
      <c r="C2" s="456"/>
      <c r="D2" s="457"/>
      <c r="E2" s="457"/>
      <c r="F2" s="457"/>
      <c r="G2" s="457"/>
      <c r="H2" s="457"/>
      <c r="I2" s="457"/>
      <c r="J2" s="457"/>
      <c r="K2" s="457"/>
      <c r="L2" s="457"/>
      <c r="M2" s="457"/>
      <c r="N2" s="457"/>
      <c r="O2" s="457"/>
      <c r="P2" s="152"/>
      <c r="Q2" s="459" t="s">
        <v>52</v>
      </c>
      <c r="R2" s="459"/>
      <c r="S2" s="459"/>
      <c r="T2" s="153"/>
      <c r="U2" s="153"/>
    </row>
    <row r="3" spans="1:21" ht="33" customHeight="1">
      <c r="A3" s="456"/>
      <c r="B3" s="456"/>
      <c r="C3" s="456"/>
      <c r="D3" s="457" t="s">
        <v>50</v>
      </c>
      <c r="E3" s="457"/>
      <c r="F3" s="457"/>
      <c r="G3" s="457"/>
      <c r="H3" s="457"/>
      <c r="I3" s="457"/>
      <c r="J3" s="457"/>
      <c r="K3" s="457"/>
      <c r="L3" s="457"/>
      <c r="M3" s="457"/>
      <c r="N3" s="457"/>
      <c r="O3" s="457"/>
      <c r="P3" s="152"/>
      <c r="Q3" s="156" t="s">
        <v>53</v>
      </c>
      <c r="R3" s="460" t="s">
        <v>69</v>
      </c>
      <c r="S3" s="460"/>
      <c r="T3" s="153"/>
      <c r="U3" s="153"/>
    </row>
    <row r="4" spans="1:21" ht="30.75" customHeight="1">
      <c r="A4" s="456"/>
      <c r="B4" s="456"/>
      <c r="C4" s="456"/>
      <c r="D4" s="457"/>
      <c r="E4" s="457"/>
      <c r="F4" s="457"/>
      <c r="G4" s="457"/>
      <c r="H4" s="457"/>
      <c r="I4" s="457"/>
      <c r="J4" s="457"/>
      <c r="K4" s="457"/>
      <c r="L4" s="457"/>
      <c r="M4" s="457"/>
      <c r="N4" s="457"/>
      <c r="O4" s="457"/>
      <c r="P4" s="152"/>
      <c r="Q4" s="156" t="str">
        <f>+'[1]POA H.C. '!F4</f>
        <v>Versión 0</v>
      </c>
      <c r="R4" s="461">
        <f>+'[1]POA H.C. '!G4</f>
        <v>42999</v>
      </c>
      <c r="S4" s="461"/>
      <c r="T4" s="153"/>
      <c r="U4" s="153"/>
    </row>
    <row r="5" spans="1:21" ht="21" customHeight="1">
      <c r="A5" s="454" t="s">
        <v>54</v>
      </c>
      <c r="B5" s="454"/>
      <c r="C5" s="454"/>
      <c r="D5" s="454"/>
      <c r="E5" s="454"/>
      <c r="F5" s="454"/>
      <c r="G5" s="454"/>
      <c r="H5" s="454"/>
      <c r="I5" s="454"/>
      <c r="J5" s="454"/>
      <c r="K5" s="454"/>
      <c r="L5" s="454"/>
      <c r="M5" s="454"/>
      <c r="N5" s="454"/>
      <c r="O5" s="454"/>
      <c r="P5" s="454"/>
      <c r="Q5" s="454"/>
      <c r="R5" s="454"/>
      <c r="S5" s="454"/>
      <c r="T5" s="153"/>
      <c r="U5" s="153"/>
    </row>
    <row r="6" spans="1:21" ht="21" customHeight="1">
      <c r="A6" s="454" t="s">
        <v>103</v>
      </c>
      <c r="B6" s="454"/>
      <c r="C6" s="454"/>
      <c r="D6" s="454"/>
      <c r="E6" s="454"/>
      <c r="F6" s="454"/>
      <c r="G6" s="454"/>
      <c r="H6" s="454"/>
      <c r="I6" s="454"/>
      <c r="J6" s="454"/>
      <c r="K6" s="454"/>
      <c r="L6" s="454"/>
      <c r="M6" s="454"/>
      <c r="N6" s="454"/>
      <c r="O6" s="454"/>
      <c r="P6" s="454"/>
      <c r="Q6" s="454"/>
      <c r="R6" s="454"/>
      <c r="S6" s="454"/>
      <c r="T6" s="153"/>
      <c r="U6" s="153"/>
    </row>
    <row r="7" spans="1:21" ht="21.75" customHeight="1">
      <c r="A7" s="450" t="s">
        <v>46</v>
      </c>
      <c r="B7" s="450"/>
      <c r="C7" s="450"/>
      <c r="D7" s="450"/>
      <c r="E7" s="455" t="s">
        <v>124</v>
      </c>
      <c r="F7" s="455"/>
      <c r="G7" s="455"/>
      <c r="H7" s="455"/>
      <c r="I7" s="455"/>
      <c r="J7" s="455"/>
      <c r="K7" s="455"/>
      <c r="L7" s="455"/>
      <c r="M7" s="455"/>
      <c r="N7" s="455"/>
      <c r="O7" s="455"/>
      <c r="P7" s="455"/>
      <c r="Q7" s="455"/>
      <c r="R7" s="455"/>
      <c r="S7" s="455"/>
      <c r="T7" s="153"/>
      <c r="U7" s="153"/>
    </row>
    <row r="8" spans="1:21" ht="21.75" customHeight="1">
      <c r="A8" s="450" t="s">
        <v>47</v>
      </c>
      <c r="B8" s="450"/>
      <c r="C8" s="450"/>
      <c r="D8" s="450"/>
      <c r="E8" s="451" t="s">
        <v>125</v>
      </c>
      <c r="F8" s="451"/>
      <c r="G8" s="451"/>
      <c r="H8" s="451"/>
      <c r="I8" s="451"/>
      <c r="J8" s="451"/>
      <c r="K8" s="451"/>
      <c r="L8" s="451"/>
      <c r="M8" s="451"/>
      <c r="N8" s="451"/>
      <c r="O8" s="451"/>
      <c r="P8" s="451"/>
      <c r="Q8" s="451"/>
      <c r="R8" s="451"/>
      <c r="S8" s="451"/>
      <c r="T8" s="153"/>
      <c r="U8" s="153"/>
    </row>
    <row r="9" spans="1:21" ht="21.75" customHeight="1">
      <c r="A9" s="450" t="s">
        <v>105</v>
      </c>
      <c r="B9" s="450"/>
      <c r="C9" s="450"/>
      <c r="D9" s="450"/>
      <c r="E9" s="451" t="s">
        <v>127</v>
      </c>
      <c r="F9" s="451"/>
      <c r="G9" s="451"/>
      <c r="H9" s="451"/>
      <c r="I9" s="451"/>
      <c r="J9" s="451"/>
      <c r="K9" s="451"/>
      <c r="L9" s="451"/>
      <c r="M9" s="451"/>
      <c r="N9" s="451"/>
      <c r="O9" s="451"/>
      <c r="P9" s="451"/>
      <c r="Q9" s="451"/>
      <c r="R9" s="451"/>
      <c r="S9" s="451"/>
      <c r="T9" s="153"/>
      <c r="U9" s="153"/>
    </row>
    <row r="10" spans="1:19" ht="21.75" customHeight="1">
      <c r="A10" s="450" t="s">
        <v>45</v>
      </c>
      <c r="B10" s="450"/>
      <c r="C10" s="450"/>
      <c r="D10" s="450"/>
      <c r="E10" s="452"/>
      <c r="F10" s="452"/>
      <c r="G10" s="452"/>
      <c r="H10" s="452"/>
      <c r="I10" s="452"/>
      <c r="J10" s="452"/>
      <c r="K10" s="452"/>
      <c r="L10" s="452"/>
      <c r="M10" s="452"/>
      <c r="N10" s="452"/>
      <c r="O10" s="452"/>
      <c r="P10" s="452"/>
      <c r="Q10" s="452"/>
      <c r="R10" s="452"/>
      <c r="S10" s="452"/>
    </row>
    <row r="11" spans="1:19" ht="35.25" customHeight="1">
      <c r="A11" s="450" t="s">
        <v>106</v>
      </c>
      <c r="B11" s="450"/>
      <c r="C11" s="450"/>
      <c r="D11" s="450"/>
      <c r="E11" s="453" t="s">
        <v>162</v>
      </c>
      <c r="F11" s="453"/>
      <c r="G11" s="453"/>
      <c r="H11" s="453"/>
      <c r="I11" s="453"/>
      <c r="J11" s="453"/>
      <c r="K11" s="453"/>
      <c r="L11" s="453"/>
      <c r="M11" s="453"/>
      <c r="N11" s="453"/>
      <c r="O11" s="453"/>
      <c r="P11" s="453"/>
      <c r="Q11" s="453"/>
      <c r="R11" s="453"/>
      <c r="S11" s="453"/>
    </row>
    <row r="12" spans="1:19" ht="12.75" customHeight="1">
      <c r="A12" s="410" t="s">
        <v>112</v>
      </c>
      <c r="B12" s="448" t="s">
        <v>107</v>
      </c>
      <c r="C12" s="448"/>
      <c r="D12" s="448"/>
      <c r="E12" s="448"/>
      <c r="F12" s="449" t="s">
        <v>74</v>
      </c>
      <c r="G12" s="449" t="s">
        <v>108</v>
      </c>
      <c r="H12" s="448" t="s">
        <v>35</v>
      </c>
      <c r="I12" s="448" t="s">
        <v>63</v>
      </c>
      <c r="J12" s="448"/>
      <c r="K12" s="448"/>
      <c r="L12" s="448"/>
      <c r="M12" s="448"/>
      <c r="N12" s="448"/>
      <c r="O12" s="448"/>
      <c r="P12" s="448"/>
      <c r="Q12" s="448"/>
      <c r="R12" s="448"/>
      <c r="S12" s="448"/>
    </row>
    <row r="13" spans="1:19" ht="12.75">
      <c r="A13" s="410"/>
      <c r="B13" s="448"/>
      <c r="C13" s="448"/>
      <c r="D13" s="448"/>
      <c r="E13" s="448"/>
      <c r="F13" s="449"/>
      <c r="G13" s="449"/>
      <c r="H13" s="448"/>
      <c r="I13" s="448"/>
      <c r="J13" s="448"/>
      <c r="K13" s="448"/>
      <c r="L13" s="448"/>
      <c r="M13" s="448"/>
      <c r="N13" s="448"/>
      <c r="O13" s="448"/>
      <c r="P13" s="448"/>
      <c r="Q13" s="448"/>
      <c r="R13" s="448"/>
      <c r="S13" s="448"/>
    </row>
    <row r="14" spans="1:19" ht="42.75" customHeight="1">
      <c r="A14" s="410"/>
      <c r="B14" s="448"/>
      <c r="C14" s="448"/>
      <c r="D14" s="448"/>
      <c r="E14" s="448"/>
      <c r="F14" s="449"/>
      <c r="G14" s="449"/>
      <c r="H14" s="448"/>
      <c r="I14" s="155" t="s">
        <v>115</v>
      </c>
      <c r="J14" s="155" t="s">
        <v>116</v>
      </c>
      <c r="K14" s="155" t="s">
        <v>117</v>
      </c>
      <c r="L14" s="155" t="s">
        <v>118</v>
      </c>
      <c r="M14" s="155" t="s">
        <v>119</v>
      </c>
      <c r="N14" s="155" t="s">
        <v>120</v>
      </c>
      <c r="O14" s="155" t="s">
        <v>122</v>
      </c>
      <c r="P14" s="155" t="s">
        <v>121</v>
      </c>
      <c r="Q14" s="448" t="s">
        <v>76</v>
      </c>
      <c r="R14" s="448"/>
      <c r="S14" s="157" t="s">
        <v>113</v>
      </c>
    </row>
    <row r="15" spans="1:19" ht="69.75" customHeight="1">
      <c r="A15" s="440" t="s">
        <v>128</v>
      </c>
      <c r="B15" s="442" t="s">
        <v>129</v>
      </c>
      <c r="C15" s="443"/>
      <c r="D15" s="443"/>
      <c r="E15" s="444"/>
      <c r="F15" s="166" t="s">
        <v>148</v>
      </c>
      <c r="G15" s="167">
        <v>0</v>
      </c>
      <c r="H15" s="180" t="s">
        <v>114</v>
      </c>
      <c r="I15" s="167">
        <v>0</v>
      </c>
      <c r="J15" s="181">
        <v>0</v>
      </c>
      <c r="K15" s="167">
        <v>0</v>
      </c>
      <c r="L15" s="182"/>
      <c r="M15" s="167">
        <v>0</v>
      </c>
      <c r="N15" s="182">
        <v>0</v>
      </c>
      <c r="O15" s="167">
        <v>1</v>
      </c>
      <c r="P15" s="182">
        <v>0</v>
      </c>
      <c r="Q15" s="432">
        <v>1</v>
      </c>
      <c r="R15" s="433"/>
      <c r="S15" s="183">
        <f>SUM(J15)+SUM(L15)+SUM(N15)+SUM(P15)</f>
        <v>0</v>
      </c>
    </row>
    <row r="16" spans="1:19" ht="69.75" customHeight="1">
      <c r="A16" s="441"/>
      <c r="B16" s="445"/>
      <c r="C16" s="446"/>
      <c r="D16" s="446"/>
      <c r="E16" s="447"/>
      <c r="F16" s="166" t="s">
        <v>202</v>
      </c>
      <c r="G16" s="167">
        <v>0</v>
      </c>
      <c r="H16" s="180" t="s">
        <v>123</v>
      </c>
      <c r="I16" s="167">
        <v>0</v>
      </c>
      <c r="J16" s="181">
        <v>0</v>
      </c>
      <c r="K16" s="167"/>
      <c r="L16" s="182">
        <v>0</v>
      </c>
      <c r="M16" s="167">
        <v>0</v>
      </c>
      <c r="N16" s="182">
        <v>0</v>
      </c>
      <c r="O16" s="167">
        <v>1</v>
      </c>
      <c r="P16" s="182">
        <v>1150000000</v>
      </c>
      <c r="Q16" s="214">
        <v>1</v>
      </c>
      <c r="R16" s="215"/>
      <c r="S16" s="217">
        <v>50000000</v>
      </c>
    </row>
    <row r="17" spans="1:19" ht="57" customHeight="1">
      <c r="A17" s="403" t="s">
        <v>130</v>
      </c>
      <c r="B17" s="434" t="s">
        <v>131</v>
      </c>
      <c r="C17" s="435"/>
      <c r="D17" s="435"/>
      <c r="E17" s="436"/>
      <c r="F17" s="126" t="s">
        <v>149</v>
      </c>
      <c r="G17" s="161">
        <v>2</v>
      </c>
      <c r="H17" s="155" t="s">
        <v>123</v>
      </c>
      <c r="I17" s="162">
        <v>0</v>
      </c>
      <c r="J17" s="163">
        <v>0</v>
      </c>
      <c r="K17" s="162">
        <v>1</v>
      </c>
      <c r="L17" s="163">
        <v>70000000</v>
      </c>
      <c r="M17" s="162">
        <v>0</v>
      </c>
      <c r="N17" s="163">
        <v>0</v>
      </c>
      <c r="O17" s="162">
        <v>0</v>
      </c>
      <c r="P17" s="163">
        <v>0</v>
      </c>
      <c r="Q17" s="414">
        <f>G17+I17+K17+M17+O17</f>
        <v>3</v>
      </c>
      <c r="R17" s="415"/>
      <c r="S17" s="416">
        <f>SUM(L17:L18)+SUM(N17:N18)+SUM(P17:P18)+SUM(J17:J18)</f>
        <v>94395180</v>
      </c>
    </row>
    <row r="18" spans="1:19" ht="65.25" customHeight="1">
      <c r="A18" s="404"/>
      <c r="B18" s="437"/>
      <c r="C18" s="438"/>
      <c r="D18" s="438"/>
      <c r="E18" s="439"/>
      <c r="F18" s="126" t="s">
        <v>150</v>
      </c>
      <c r="G18" s="161">
        <v>0</v>
      </c>
      <c r="H18" s="155" t="s">
        <v>123</v>
      </c>
      <c r="I18" s="162">
        <v>2</v>
      </c>
      <c r="J18" s="163">
        <v>0</v>
      </c>
      <c r="K18" s="162">
        <v>2</v>
      </c>
      <c r="L18" s="163">
        <v>10000000</v>
      </c>
      <c r="M18" s="162">
        <v>3</v>
      </c>
      <c r="N18" s="163">
        <v>5000000</v>
      </c>
      <c r="O18" s="162">
        <v>3</v>
      </c>
      <c r="P18" s="163">
        <v>9395180</v>
      </c>
      <c r="Q18" s="414">
        <f>G18+I18+K18+M18+O18</f>
        <v>10</v>
      </c>
      <c r="R18" s="415"/>
      <c r="S18" s="418"/>
    </row>
    <row r="19" spans="1:19" ht="63.75" customHeight="1">
      <c r="A19" s="164" t="s">
        <v>132</v>
      </c>
      <c r="B19" s="419" t="s">
        <v>133</v>
      </c>
      <c r="C19" s="420" t="s">
        <v>126</v>
      </c>
      <c r="D19" s="420" t="s">
        <v>126</v>
      </c>
      <c r="E19" s="421" t="s">
        <v>126</v>
      </c>
      <c r="F19" s="126" t="s">
        <v>151</v>
      </c>
      <c r="G19" s="161">
        <v>0</v>
      </c>
      <c r="H19" s="155" t="s">
        <v>123</v>
      </c>
      <c r="I19" s="162">
        <v>7</v>
      </c>
      <c r="J19" s="163">
        <v>18338777</v>
      </c>
      <c r="K19" s="162">
        <v>7</v>
      </c>
      <c r="L19" s="163">
        <v>25000000</v>
      </c>
      <c r="M19" s="162">
        <v>7</v>
      </c>
      <c r="N19" s="163">
        <v>23000000</v>
      </c>
      <c r="O19" s="162">
        <v>7</v>
      </c>
      <c r="P19" s="163">
        <v>23487950</v>
      </c>
      <c r="Q19" s="414">
        <f>G19+I19+K19+M19+O19</f>
        <v>28</v>
      </c>
      <c r="R19" s="415"/>
      <c r="S19" s="165">
        <f>J19+L19+N19+P19</f>
        <v>89826727</v>
      </c>
    </row>
    <row r="20" spans="1:19" s="153" customFormat="1" ht="65.25" customHeight="1">
      <c r="A20" s="422" t="s">
        <v>134</v>
      </c>
      <c r="B20" s="425" t="s">
        <v>135</v>
      </c>
      <c r="C20" s="426"/>
      <c r="D20" s="426"/>
      <c r="E20" s="427"/>
      <c r="F20" s="158" t="s">
        <v>154</v>
      </c>
      <c r="G20" s="184">
        <v>0.33</v>
      </c>
      <c r="H20" s="160" t="s">
        <v>114</v>
      </c>
      <c r="I20" s="185">
        <v>0.33</v>
      </c>
      <c r="J20" s="186">
        <v>296676496</v>
      </c>
      <c r="K20" s="185">
        <v>0.34</v>
      </c>
      <c r="L20" s="186">
        <v>300000000</v>
      </c>
      <c r="M20" s="185">
        <v>0</v>
      </c>
      <c r="N20" s="186">
        <v>300000000</v>
      </c>
      <c r="O20" s="185">
        <v>0</v>
      </c>
      <c r="P20" s="186">
        <v>428831300</v>
      </c>
      <c r="Q20" s="428">
        <v>1</v>
      </c>
      <c r="R20" s="428"/>
      <c r="S20" s="429">
        <f>SUM(J20:J22)+SUM(L20:L22)+SUM(N20:N22)+SUM(P20:P22)</f>
        <v>1870668028</v>
      </c>
    </row>
    <row r="21" spans="1:19" s="153" customFormat="1" ht="62.25" customHeight="1">
      <c r="A21" s="423"/>
      <c r="B21" s="425" t="s">
        <v>136</v>
      </c>
      <c r="C21" s="426" t="s">
        <v>136</v>
      </c>
      <c r="D21" s="426" t="s">
        <v>136</v>
      </c>
      <c r="E21" s="427" t="s">
        <v>136</v>
      </c>
      <c r="F21" s="158" t="s">
        <v>152</v>
      </c>
      <c r="G21" s="187">
        <v>0</v>
      </c>
      <c r="H21" s="160" t="s">
        <v>114</v>
      </c>
      <c r="I21" s="159">
        <v>0.4</v>
      </c>
      <c r="J21" s="186">
        <v>545160232</v>
      </c>
      <c r="K21" s="159">
        <v>0.2</v>
      </c>
      <c r="L21" s="186">
        <v>0</v>
      </c>
      <c r="M21" s="159">
        <v>0.2</v>
      </c>
      <c r="N21" s="186">
        <v>0</v>
      </c>
      <c r="O21" s="159">
        <v>0.2</v>
      </c>
      <c r="P21" s="186">
        <v>0</v>
      </c>
      <c r="Q21" s="428">
        <f>G21+I21+K21+M21+O21</f>
        <v>1</v>
      </c>
      <c r="R21" s="428"/>
      <c r="S21" s="430"/>
    </row>
    <row r="22" spans="1:19" s="153" customFormat="1" ht="58.5" customHeight="1">
      <c r="A22" s="424"/>
      <c r="B22" s="425" t="s">
        <v>137</v>
      </c>
      <c r="C22" s="426" t="s">
        <v>137</v>
      </c>
      <c r="D22" s="426" t="s">
        <v>137</v>
      </c>
      <c r="E22" s="427" t="s">
        <v>137</v>
      </c>
      <c r="F22" s="188" t="s">
        <v>153</v>
      </c>
      <c r="G22" s="184">
        <v>0</v>
      </c>
      <c r="H22" s="160" t="s">
        <v>114</v>
      </c>
      <c r="I22" s="185">
        <v>1</v>
      </c>
      <c r="J22" s="186">
        <v>0</v>
      </c>
      <c r="K22" s="185">
        <v>1</v>
      </c>
      <c r="L22" s="186">
        <v>0</v>
      </c>
      <c r="M22" s="185">
        <v>1</v>
      </c>
      <c r="N22" s="186">
        <v>0</v>
      </c>
      <c r="O22" s="185">
        <v>1</v>
      </c>
      <c r="P22" s="186">
        <v>0</v>
      </c>
      <c r="Q22" s="428">
        <v>1</v>
      </c>
      <c r="R22" s="428"/>
      <c r="S22" s="431"/>
    </row>
    <row r="23" spans="1:19" s="153" customFormat="1" ht="53.25" customHeight="1">
      <c r="A23" s="403" t="s">
        <v>138</v>
      </c>
      <c r="B23" s="405" t="s">
        <v>139</v>
      </c>
      <c r="C23" s="406"/>
      <c r="D23" s="406"/>
      <c r="E23" s="407"/>
      <c r="F23" s="166" t="s">
        <v>154</v>
      </c>
      <c r="G23" s="125">
        <v>0</v>
      </c>
      <c r="H23" s="155" t="s">
        <v>114</v>
      </c>
      <c r="I23" s="131">
        <v>1</v>
      </c>
      <c r="J23" s="168">
        <v>40000000</v>
      </c>
      <c r="K23" s="131">
        <v>1</v>
      </c>
      <c r="L23" s="168">
        <v>300000000</v>
      </c>
      <c r="M23" s="131">
        <v>1</v>
      </c>
      <c r="N23" s="168">
        <v>200000000</v>
      </c>
      <c r="O23" s="131">
        <v>1</v>
      </c>
      <c r="P23" s="168">
        <v>375807200</v>
      </c>
      <c r="Q23" s="408">
        <v>1</v>
      </c>
      <c r="R23" s="408"/>
      <c r="S23" s="416">
        <f>SUM(J23:J24)+SUM(L23:L24)+SUM(N23:N24)+SUM(P23:P24)</f>
        <v>915807200</v>
      </c>
    </row>
    <row r="24" spans="1:19" s="153" customFormat="1" ht="83.25" customHeight="1">
      <c r="A24" s="404"/>
      <c r="B24" s="405" t="s">
        <v>140</v>
      </c>
      <c r="C24" s="406" t="s">
        <v>140</v>
      </c>
      <c r="D24" s="406" t="s">
        <v>140</v>
      </c>
      <c r="E24" s="407" t="s">
        <v>140</v>
      </c>
      <c r="F24" s="169" t="s">
        <v>160</v>
      </c>
      <c r="G24" s="125">
        <v>0</v>
      </c>
      <c r="H24" s="155" t="s">
        <v>114</v>
      </c>
      <c r="I24" s="131">
        <v>1</v>
      </c>
      <c r="J24" s="168"/>
      <c r="K24" s="131">
        <v>1</v>
      </c>
      <c r="L24" s="168"/>
      <c r="M24" s="131">
        <v>1</v>
      </c>
      <c r="N24" s="168"/>
      <c r="O24" s="131">
        <v>1</v>
      </c>
      <c r="P24" s="168"/>
      <c r="Q24" s="408">
        <v>1</v>
      </c>
      <c r="R24" s="408"/>
      <c r="S24" s="418"/>
    </row>
    <row r="25" spans="1:19" s="153" customFormat="1" ht="58.5" customHeight="1">
      <c r="A25" s="403" t="s">
        <v>141</v>
      </c>
      <c r="B25" s="405" t="s">
        <v>142</v>
      </c>
      <c r="C25" s="406"/>
      <c r="D25" s="406"/>
      <c r="E25" s="407"/>
      <c r="F25" s="170" t="s">
        <v>155</v>
      </c>
      <c r="G25" s="161">
        <v>0</v>
      </c>
      <c r="H25" s="155" t="s">
        <v>123</v>
      </c>
      <c r="I25" s="171">
        <v>1</v>
      </c>
      <c r="J25" s="163">
        <v>140000000</v>
      </c>
      <c r="K25" s="171">
        <v>1</v>
      </c>
      <c r="L25" s="163">
        <v>140000000</v>
      </c>
      <c r="M25" s="171">
        <v>1</v>
      </c>
      <c r="N25" s="163">
        <v>131334280</v>
      </c>
      <c r="O25" s="171">
        <v>1</v>
      </c>
      <c r="P25" s="163">
        <v>110000000</v>
      </c>
      <c r="Q25" s="414">
        <f>G25+I25+K25+M25+O25</f>
        <v>4</v>
      </c>
      <c r="R25" s="415"/>
      <c r="S25" s="416">
        <f>SUM(J25:J27)+SUM(L25:L27)+SUM(N25:N27)+SUM(P25:P27)</f>
        <v>1743722554</v>
      </c>
    </row>
    <row r="26" spans="1:19" s="153" customFormat="1" ht="64.5" customHeight="1">
      <c r="A26" s="413"/>
      <c r="B26" s="405" t="s">
        <v>143</v>
      </c>
      <c r="C26" s="406" t="s">
        <v>143</v>
      </c>
      <c r="D26" s="406" t="s">
        <v>143</v>
      </c>
      <c r="E26" s="407" t="s">
        <v>143</v>
      </c>
      <c r="F26" s="170" t="s">
        <v>156</v>
      </c>
      <c r="G26" s="161">
        <v>2</v>
      </c>
      <c r="H26" s="155" t="s">
        <v>123</v>
      </c>
      <c r="I26" s="171">
        <v>0</v>
      </c>
      <c r="J26" s="163">
        <v>0</v>
      </c>
      <c r="K26" s="171">
        <v>1</v>
      </c>
      <c r="L26" s="163">
        <v>200000000</v>
      </c>
      <c r="M26" s="171">
        <v>1</v>
      </c>
      <c r="N26" s="163">
        <v>187620400</v>
      </c>
      <c r="O26" s="171">
        <v>2</v>
      </c>
      <c r="P26" s="163">
        <v>40000000</v>
      </c>
      <c r="Q26" s="414">
        <f>G26+I26+K26+M26+O26</f>
        <v>6</v>
      </c>
      <c r="R26" s="415"/>
      <c r="S26" s="417"/>
    </row>
    <row r="27" spans="1:19" s="153" customFormat="1" ht="78.75" customHeight="1">
      <c r="A27" s="404"/>
      <c r="B27" s="405" t="s">
        <v>144</v>
      </c>
      <c r="C27" s="406" t="s">
        <v>144</v>
      </c>
      <c r="D27" s="406" t="s">
        <v>144</v>
      </c>
      <c r="E27" s="407" t="s">
        <v>144</v>
      </c>
      <c r="F27" s="126" t="s">
        <v>157</v>
      </c>
      <c r="G27" s="161">
        <v>2</v>
      </c>
      <c r="H27" s="155" t="s">
        <v>123</v>
      </c>
      <c r="I27" s="162">
        <v>1</v>
      </c>
      <c r="J27" s="163">
        <v>180000000</v>
      </c>
      <c r="K27" s="162">
        <v>1</v>
      </c>
      <c r="L27" s="163">
        <v>180000000</v>
      </c>
      <c r="M27" s="162">
        <v>1</v>
      </c>
      <c r="N27" s="163">
        <f>234525500-99757626</f>
        <v>134767874</v>
      </c>
      <c r="O27" s="162">
        <v>2</v>
      </c>
      <c r="P27" s="163">
        <v>300000000</v>
      </c>
      <c r="Q27" s="411">
        <f>G27+I27+K27+M27+O27</f>
        <v>7</v>
      </c>
      <c r="R27" s="412"/>
      <c r="S27" s="418"/>
    </row>
    <row r="28" spans="1:19" s="153" customFormat="1" ht="78.75" customHeight="1">
      <c r="A28" s="403" t="s">
        <v>145</v>
      </c>
      <c r="B28" s="405" t="s">
        <v>146</v>
      </c>
      <c r="C28" s="406"/>
      <c r="D28" s="406"/>
      <c r="E28" s="407"/>
      <c r="F28" s="126" t="s">
        <v>158</v>
      </c>
      <c r="G28" s="172">
        <v>1</v>
      </c>
      <c r="H28" s="123" t="s">
        <v>114</v>
      </c>
      <c r="I28" s="172">
        <v>1</v>
      </c>
      <c r="J28" s="163">
        <v>149496781</v>
      </c>
      <c r="K28" s="172">
        <v>1</v>
      </c>
      <c r="L28" s="163">
        <v>140000000</v>
      </c>
      <c r="M28" s="172">
        <v>1</v>
      </c>
      <c r="N28" s="163">
        <f>150000000-11257224</f>
        <v>138742776</v>
      </c>
      <c r="O28" s="172">
        <v>1</v>
      </c>
      <c r="P28" s="163">
        <v>422783100</v>
      </c>
      <c r="Q28" s="408">
        <v>1</v>
      </c>
      <c r="R28" s="408"/>
      <c r="S28" s="409">
        <f>SUM(J28:J29)+SUM(L28:L29)+SUM(N28:N29)+SUM(P28:P29)</f>
        <v>892881811</v>
      </c>
    </row>
    <row r="29" spans="1:19" s="153" customFormat="1" ht="78.75" customHeight="1">
      <c r="A29" s="404"/>
      <c r="B29" s="405" t="s">
        <v>147</v>
      </c>
      <c r="C29" s="406" t="s">
        <v>147</v>
      </c>
      <c r="D29" s="406" t="s">
        <v>147</v>
      </c>
      <c r="E29" s="407" t="s">
        <v>147</v>
      </c>
      <c r="F29" s="126" t="s">
        <v>159</v>
      </c>
      <c r="G29" s="161">
        <v>0</v>
      </c>
      <c r="H29" s="155" t="s">
        <v>123</v>
      </c>
      <c r="I29" s="162">
        <v>2</v>
      </c>
      <c r="J29" s="163">
        <v>7327714</v>
      </c>
      <c r="K29" s="162">
        <v>2</v>
      </c>
      <c r="L29" s="163">
        <v>12000000</v>
      </c>
      <c r="M29" s="162">
        <v>2</v>
      </c>
      <c r="N29" s="163">
        <v>11257224</v>
      </c>
      <c r="O29" s="162">
        <v>2</v>
      </c>
      <c r="P29" s="163">
        <v>11274216</v>
      </c>
      <c r="Q29" s="411">
        <f>G29+I29+K29+M29+O29</f>
        <v>8</v>
      </c>
      <c r="R29" s="412"/>
      <c r="S29" s="410"/>
    </row>
    <row r="30" spans="1:19" s="176" customFormat="1" ht="23.25" customHeight="1">
      <c r="A30" s="173" t="s">
        <v>75</v>
      </c>
      <c r="B30" s="173"/>
      <c r="C30" s="173"/>
      <c r="D30" s="173"/>
      <c r="E30" s="173"/>
      <c r="F30" s="173"/>
      <c r="G30" s="173"/>
      <c r="H30" s="173"/>
      <c r="I30" s="174"/>
      <c r="J30" s="175">
        <f>SUM(J15:J29)</f>
        <v>1377000000</v>
      </c>
      <c r="K30" s="174"/>
      <c r="L30" s="175">
        <f>SUM(L15:L29)</f>
        <v>1377000000</v>
      </c>
      <c r="M30" s="174"/>
      <c r="N30" s="175">
        <f>SUM(N15:N29)</f>
        <v>1131722554</v>
      </c>
      <c r="O30" s="124"/>
      <c r="P30" s="175">
        <f>SUM(P15:P29)</f>
        <v>2871578946</v>
      </c>
      <c r="Q30" s="401"/>
      <c r="R30" s="402"/>
      <c r="S30" s="175">
        <f>SUM(S15:S29)</f>
        <v>5657301500</v>
      </c>
    </row>
    <row r="31" spans="2:3" ht="12.75">
      <c r="B31" s="177"/>
      <c r="C31" s="177"/>
    </row>
    <row r="32" ht="12.75">
      <c r="D32" s="154"/>
    </row>
    <row r="33" ht="12.75">
      <c r="G33" s="179"/>
    </row>
    <row r="36" spans="8:19" ht="12.75">
      <c r="H36" s="14"/>
      <c r="I36" s="14"/>
      <c r="J36" s="14"/>
      <c r="K36" s="14"/>
      <c r="L36" s="14"/>
      <c r="M36" s="14"/>
      <c r="N36" s="14"/>
      <c r="O36" s="14"/>
      <c r="P36" s="14"/>
      <c r="Q36" s="14"/>
      <c r="R36" s="14"/>
      <c r="S36" s="14"/>
    </row>
    <row r="37" spans="8:19" ht="12.75">
      <c r="H37" s="14"/>
      <c r="I37" s="14"/>
      <c r="J37" s="14"/>
      <c r="K37" s="14"/>
      <c r="L37" s="14"/>
      <c r="M37" s="14"/>
      <c r="N37" s="14"/>
      <c r="O37" s="14"/>
      <c r="P37" s="14"/>
      <c r="Q37" s="14"/>
      <c r="R37" s="14"/>
      <c r="S37" s="14"/>
    </row>
    <row r="38" spans="8:19" ht="12.75">
      <c r="H38" s="15"/>
      <c r="I38" s="15"/>
      <c r="J38" s="15"/>
      <c r="K38" s="15"/>
      <c r="L38" s="15"/>
      <c r="M38" s="15"/>
      <c r="N38" s="15"/>
      <c r="O38" s="14"/>
      <c r="P38" s="14"/>
      <c r="Q38" s="14"/>
      <c r="R38" s="14"/>
      <c r="S38" s="14"/>
    </row>
    <row r="39" spans="8:19" ht="12.75">
      <c r="H39" s="15"/>
      <c r="I39" s="15"/>
      <c r="J39" s="15"/>
      <c r="K39" s="15"/>
      <c r="L39" s="15"/>
      <c r="M39" s="15"/>
      <c r="N39" s="15"/>
      <c r="O39" s="14"/>
      <c r="P39" s="14"/>
      <c r="Q39" s="14"/>
      <c r="R39" s="14"/>
      <c r="S39" s="14"/>
    </row>
    <row r="40" spans="8:19" ht="12.75">
      <c r="H40" s="15"/>
      <c r="I40" s="15"/>
      <c r="J40" s="15"/>
      <c r="K40" s="15"/>
      <c r="L40" s="15"/>
      <c r="M40" s="15"/>
      <c r="N40" s="15"/>
      <c r="O40" s="14"/>
      <c r="P40" s="14"/>
      <c r="Q40" s="14"/>
      <c r="R40" s="14"/>
      <c r="S40" s="14"/>
    </row>
    <row r="41" spans="8:19" ht="12.75">
      <c r="H41" s="15"/>
      <c r="I41" s="15"/>
      <c r="J41" s="15"/>
      <c r="K41" s="15"/>
      <c r="L41" s="15"/>
      <c r="M41" s="15"/>
      <c r="N41" s="15"/>
      <c r="O41" s="14"/>
      <c r="P41" s="14"/>
      <c r="Q41" s="14"/>
      <c r="R41" s="14"/>
      <c r="S41" s="14"/>
    </row>
    <row r="42" spans="8:19" ht="12.75">
      <c r="H42" s="14"/>
      <c r="I42" s="14"/>
      <c r="J42" s="14"/>
      <c r="K42" s="14"/>
      <c r="L42" s="14"/>
      <c r="M42" s="14"/>
      <c r="N42" s="14"/>
      <c r="O42" s="14"/>
      <c r="P42" s="14"/>
      <c r="Q42" s="14"/>
      <c r="R42" s="14"/>
      <c r="S42" s="14"/>
    </row>
    <row r="43" spans="8:19" ht="12.75">
      <c r="H43" s="14"/>
      <c r="I43" s="14"/>
      <c r="J43" s="14"/>
      <c r="K43" s="14"/>
      <c r="L43" s="14"/>
      <c r="M43" s="14"/>
      <c r="N43" s="14"/>
      <c r="O43" s="14"/>
      <c r="P43" s="14"/>
      <c r="Q43" s="14"/>
      <c r="R43" s="14"/>
      <c r="S43" s="14"/>
    </row>
    <row r="44" spans="8:19" ht="12.75">
      <c r="H44" s="14"/>
      <c r="I44" s="14"/>
      <c r="J44" s="14"/>
      <c r="K44" s="14"/>
      <c r="L44" s="14"/>
      <c r="M44" s="14"/>
      <c r="N44" s="14"/>
      <c r="O44" s="14"/>
      <c r="P44" s="14"/>
      <c r="Q44" s="14"/>
      <c r="R44" s="14"/>
      <c r="S44" s="14"/>
    </row>
    <row r="45" spans="8:19" ht="12.75">
      <c r="H45" s="14"/>
      <c r="I45" s="14"/>
      <c r="J45" s="14"/>
      <c r="K45" s="14"/>
      <c r="L45" s="14"/>
      <c r="M45" s="14"/>
      <c r="N45" s="14"/>
      <c r="O45" s="14"/>
      <c r="P45" s="14"/>
      <c r="Q45" s="14"/>
      <c r="R45" s="14"/>
      <c r="S45" s="14"/>
    </row>
    <row r="46" spans="8:19" ht="12.75">
      <c r="H46" s="14"/>
      <c r="I46" s="14"/>
      <c r="J46" s="14"/>
      <c r="K46" s="14"/>
      <c r="L46" s="14"/>
      <c r="M46" s="14"/>
      <c r="N46" s="14"/>
      <c r="O46" s="14"/>
      <c r="P46" s="14"/>
      <c r="Q46" s="14"/>
      <c r="R46" s="14"/>
      <c r="S46" s="14"/>
    </row>
    <row r="47" spans="8:19" ht="12.75">
      <c r="H47" s="14"/>
      <c r="I47" s="14"/>
      <c r="J47" s="14"/>
      <c r="K47" s="14"/>
      <c r="L47" s="14"/>
      <c r="M47" s="14"/>
      <c r="N47" s="14"/>
      <c r="O47" s="14"/>
      <c r="P47" s="14"/>
      <c r="Q47" s="14"/>
      <c r="R47" s="14"/>
      <c r="S47" s="14"/>
    </row>
    <row r="48" spans="8:19" ht="12.75">
      <c r="H48" s="14"/>
      <c r="I48" s="14"/>
      <c r="J48" s="14"/>
      <c r="K48" s="14"/>
      <c r="L48" s="14"/>
      <c r="M48" s="14"/>
      <c r="N48" s="14"/>
      <c r="O48" s="14"/>
      <c r="P48" s="14"/>
      <c r="Q48" s="14"/>
      <c r="R48" s="14"/>
      <c r="S48" s="14"/>
    </row>
    <row r="49" spans="8:19" ht="12.75">
      <c r="H49" s="14"/>
      <c r="I49" s="14"/>
      <c r="J49" s="14"/>
      <c r="K49" s="14"/>
      <c r="L49" s="14"/>
      <c r="M49" s="14"/>
      <c r="N49" s="14"/>
      <c r="O49" s="14"/>
      <c r="P49" s="14"/>
      <c r="Q49" s="14"/>
      <c r="R49" s="14"/>
      <c r="S49" s="14"/>
    </row>
    <row r="50" spans="8:19" ht="12.75">
      <c r="H50" s="14"/>
      <c r="I50" s="14"/>
      <c r="J50" s="14"/>
      <c r="K50" s="14"/>
      <c r="L50" s="14"/>
      <c r="M50" s="14"/>
      <c r="N50" s="14"/>
      <c r="O50" s="14"/>
      <c r="P50" s="14"/>
      <c r="Q50" s="14"/>
      <c r="R50" s="14"/>
      <c r="S50" s="14"/>
    </row>
  </sheetData>
  <sheetProtection/>
  <mergeCells count="65">
    <mergeCell ref="A1:C4"/>
    <mergeCell ref="D1:O2"/>
    <mergeCell ref="Q1:S1"/>
    <mergeCell ref="Q2:S2"/>
    <mergeCell ref="D3:O4"/>
    <mergeCell ref="R3:S3"/>
    <mergeCell ref="R4:S4"/>
    <mergeCell ref="A5:S5"/>
    <mergeCell ref="A6:S6"/>
    <mergeCell ref="A7:D7"/>
    <mergeCell ref="E7:S7"/>
    <mergeCell ref="A8:D8"/>
    <mergeCell ref="E8:S8"/>
    <mergeCell ref="A9:D9"/>
    <mergeCell ref="E9:S9"/>
    <mergeCell ref="A10:D10"/>
    <mergeCell ref="E10:S10"/>
    <mergeCell ref="A11:D11"/>
    <mergeCell ref="E11:S11"/>
    <mergeCell ref="A12:A14"/>
    <mergeCell ref="B12:E14"/>
    <mergeCell ref="F12:F14"/>
    <mergeCell ref="G12:G14"/>
    <mergeCell ref="H12:H14"/>
    <mergeCell ref="I12:S13"/>
    <mergeCell ref="Q14:R14"/>
    <mergeCell ref="Q15:R15"/>
    <mergeCell ref="A17:A18"/>
    <mergeCell ref="B17:E18"/>
    <mergeCell ref="Q17:R17"/>
    <mergeCell ref="S17:S18"/>
    <mergeCell ref="Q18:R18"/>
    <mergeCell ref="A15:A16"/>
    <mergeCell ref="B15:E16"/>
    <mergeCell ref="B19:E19"/>
    <mergeCell ref="Q19:R19"/>
    <mergeCell ref="A20:A22"/>
    <mergeCell ref="B20:E20"/>
    <mergeCell ref="Q20:R20"/>
    <mergeCell ref="S20:S22"/>
    <mergeCell ref="B21:E21"/>
    <mergeCell ref="Q21:R21"/>
    <mergeCell ref="B22:E22"/>
    <mergeCell ref="Q22:R22"/>
    <mergeCell ref="A23:A24"/>
    <mergeCell ref="B23:E23"/>
    <mergeCell ref="Q23:R23"/>
    <mergeCell ref="S23:S24"/>
    <mergeCell ref="B24:E24"/>
    <mergeCell ref="Q24:R24"/>
    <mergeCell ref="A25:A27"/>
    <mergeCell ref="B25:E25"/>
    <mergeCell ref="Q25:R25"/>
    <mergeCell ref="S25:S27"/>
    <mergeCell ref="B26:E26"/>
    <mergeCell ref="Q26:R26"/>
    <mergeCell ref="B27:E27"/>
    <mergeCell ref="Q27:R27"/>
    <mergeCell ref="Q30:R30"/>
    <mergeCell ref="A28:A29"/>
    <mergeCell ref="B28:E28"/>
    <mergeCell ref="Q28:R28"/>
    <mergeCell ref="S28:S29"/>
    <mergeCell ref="B29:E29"/>
    <mergeCell ref="Q29:R29"/>
  </mergeCells>
  <printOptions horizontalCentered="1" verticalCentered="1"/>
  <pageMargins left="0.31496062992125984" right="0.52" top="0.984251968503937" bottom="0.984251968503937" header="0" footer="0"/>
  <pageSetup horizontalDpi="600" verticalDpi="600" orientation="landscape" paperSize="122" scale="3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Luis Gabriel Rodriguez Villamizar</cp:lastModifiedBy>
  <cp:lastPrinted>2016-12-29T15:17:03Z</cp:lastPrinted>
  <dcterms:created xsi:type="dcterms:W3CDTF">2009-04-02T20:41:07Z</dcterms:created>
  <dcterms:modified xsi:type="dcterms:W3CDTF">2019-12-03T21:30:56Z</dcterms:modified>
  <cp:category/>
  <cp:version/>
  <cp:contentType/>
  <cp:contentStatus/>
</cp:coreProperties>
</file>