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35" windowHeight="702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<sst xmlns="http://schemas.openxmlformats.org/spreadsheetml/2006/main" count="109" uniqueCount="95">
  <si>
    <t>PROYECTO:</t>
  </si>
  <si>
    <t>MARZO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</si>
  <si>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</si>
  <si>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</si>
  <si>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</si>
  <si>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</si>
  <si>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</si>
  <si>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</si>
  <si>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</si>
  <si>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</si>
  <si>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</si>
  <si>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</si>
  <si>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</si>
  <si>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</si>
  <si>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</si>
  <si>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</si>
  <si>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</si>
  <si>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</si>
  <si>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</si>
  <si>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</si>
  <si>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</si>
  <si>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</si>
  <si>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</si>
  <si>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</si>
  <si>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</si>
  <si>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</si>
  <si>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</si>
  <si>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</si>
  <si>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</si>
  <si>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</si>
  <si>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</si>
  <si>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</si>
  <si>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</si>
  <si>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</si>
  <si>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</si>
  <si>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</si>
  <si>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</si>
  <si>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</si>
  <si>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</si>
  <si>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</si>
  <si>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</si>
  <si>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</si>
  <si>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</si>
  <si>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</si>
  <si>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</si>
  <si>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</si>
  <si>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</si>
  <si>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</si>
  <si>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</si>
  <si>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</si>
  <si>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</si>
  <si>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</si>
  <si>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LUZ DEYANIRA GONZALEZ CASTILLO</t>
  </si>
  <si>
    <t>Subdirectora de Planeación y Sistemas de Información</t>
  </si>
  <si>
    <t>FORTALECIMIENTO DEL SINA PARA LA GESTIÓN AMBIENTAL</t>
  </si>
  <si>
    <t>Fortalecimiento Interno</t>
  </si>
  <si>
    <t>Gestión de Información y Desarrollo Tecnológico</t>
  </si>
  <si>
    <t>Actualización de la información geoespacial de la entidad como insumo para la transferencia de datos geográficos a las entidades del SINA</t>
  </si>
  <si>
    <t>3204-0900-0001-0001-01</t>
  </si>
  <si>
    <t xml:space="preserve">Actualización de bases de datos de información especializada de trámites permisionarios del recurso hídrico </t>
  </si>
  <si>
    <t>Actualización de bases de datos de información especializada de trámites permisionarios de los demás procesos  misionales (aprovechamientos forestales, quejas e infracciones, fuentes fijas, Licencias ambientales, minas-bocaminas y minería ilegal, permisos de vertimientos)</t>
  </si>
  <si>
    <t>Validación de las bases de datos geográficas y alfanumericas en la plataforma de Geoambiental</t>
  </si>
  <si>
    <t>Elaborar cartografia y salidas gráficas de solicitudes internas y externa relacionadas con la información geográfica misional manejada por Corpoboyacá.</t>
  </si>
  <si>
    <t>Realizar el control de calidad a la información provenientes de expedientes cargados a la plataforma de Geoambiental y generar su respectivo reporte mensual</t>
  </si>
  <si>
    <t>Verificar, depurar y complementar la información faltante de las bases de datos de informacion espacializada proveniente de la migración de SIUX a la Plataforma de Geoambiental</t>
  </si>
  <si>
    <t>Revision y validación de los procesos misionales ambientales dentro de la plataforma de Geoambiental</t>
  </si>
  <si>
    <t>550 registros  verificados en la plataforma de Geoambiental durante el año 2019</t>
  </si>
  <si>
    <t>100 % de los productos solicitados durante el año 2019</t>
  </si>
  <si>
    <t>550 expedientes verificados y validados durante el año 2019</t>
  </si>
  <si>
    <t>55 procesos misionales revisados y validados en el año 2019</t>
  </si>
  <si>
    <t>550 registros de los procesos misionales registrados en Geoambiental</t>
  </si>
  <si>
    <t>(Numero de registros geográficos y alfanumericos verificados   /Numero de registros programados para verificar )*100</t>
  </si>
  <si>
    <t>(Numero de salidas gráficas y cartografía generada/Numero de salidas gráficas y cartografía demandada)*100</t>
  </si>
  <si>
    <t>(Numero de controles de calidad de la información de expedientes en Geoambiental /Numero de expedientes cargados en Geoambiental  programados mensualmente  )*100</t>
  </si>
  <si>
    <t>(Numero de registros verificados  de los demas procesos misionales/Numero de registros programados par verificar )*100</t>
  </si>
  <si>
    <t>(Numero de procesos validados en la plataforma de Geoambiental /Numero de registros programados para verificar )*100</t>
  </si>
  <si>
    <t>Profesional especializado Grado - 16</t>
  </si>
  <si>
    <r>
      <t xml:space="preserve">AÑO: </t>
    </r>
    <r>
      <rPr>
        <b/>
        <u val="single"/>
        <sz val="16"/>
        <rFont val="Arial"/>
        <family val="2"/>
      </rPr>
      <t>2019</t>
    </r>
  </si>
  <si>
    <t>AVANCE METAS PA 2019</t>
  </si>
  <si>
    <t>AVANCE METAS POA 2019</t>
  </si>
  <si>
    <t>METAS AÑO 2019 POA</t>
  </si>
  <si>
    <t>METAS AÑO 2019 P.A.</t>
  </si>
  <si>
    <t>DIEGO ALFREDO ROA NIÑO</t>
  </si>
  <si>
    <t>Verificar y control de calidad de las bases de datos de informacion espacializada de registros permisionarios de los demás procesos  misionales (aprovechamientos forestales, quejas e infracciones, fuentes fijas, Licencias ambientales, minas-bocaminas y minería ilegal, permisos de vertimientos), dentro de la plataforma de Geoambiental.</t>
  </si>
  <si>
    <t>5.500 registros de SIUX complementados en la plataforma de Geoambiental para el año 2019</t>
  </si>
  <si>
    <t>\\Siat1\140-34 siat\Año_2019</t>
  </si>
  <si>
    <t>Total</t>
  </si>
  <si>
    <t>No.</t>
  </si>
  <si>
    <t>CPS 2019-041. Se han atendido las solicitudes allegadas</t>
  </si>
  <si>
    <t>X</t>
  </si>
  <si>
    <t>CPS 2019-040
Se realizó la validación de datos alfanuméricos (coordenadas) de 100 puntos de captación: PCA3161_OOCA-00174-13, PCA3162_OOCA-00182-13, PCA3163_OOCA-00166-13, PCA3164_OOCA-00152-13, PCA3165_OOCA-00148-13, PCA3166_OOCA-00169-13, PCA3167_OOCA-0256-05, PCA3168_OOCA-00169-13, PCA3169_OOCA-00094-13, PCA3170_OOCA-00162-13, PCA3171_OOCA-00143-13, PCA3172_OOCA-00117-13, PCA3173_OOCA-00190-13, PCA3174_OOCA-00043-10, PCA3175_OOCA-00043-10, PCA3179_OOCA-00072-10, PCA3180_OOCA-00052-13, PCA3181_OOCA-00081-10, PCA3182_OOCA-00086-10, PCA3183_OOCA-00086-10, PCA3184_OOCA-00086-10, PCA3185_OOCA-00086-10, PCA3186_OOCA-00108-10, PCA3187_OOCA-00165-10, PCA3188_OOCA-00203-10, PCA3189_OOCA-00046-15, PCA3190_OOCA-00046-15, PCA3191_OOCA-00037-16, PCA3192_OOCA-00308-16, PCA3193_OOCA-00225-15, PCA3194_OOCA-00264-15, PCA3195_OOCA-00041-16, PCA3196_OOCA-00026-17, PCA3197_OOCA-00292-16, PCA3198_OOCA-00325-16, PCA3199_OOCA-00007-16, PCA3200_OOCA-00007-16, PCA3202_OOCA-00007-16, PCA3203_OOCA-00007-16, PCA3211_OOCA-00196-16, PCA3212_CAPP-00001-16, PCA3213_00CA-00192-16, PCA3214_OOCA-00096-16, PCA3215_OOCA-00097-16, PCA3216_OOCA-00268-16, PCA3217_OOCA-00133-16, PCA3218_OOCA-00199-16, PCA3219_OOCA-0088-03, PCA3220_OOCA-00064-16, PCA3222_OOCA-00069-16, PCA3223_OOCA-00069-16, PCA3224_OOCA-00263-16, PCA3225_OOCA-00269-16, PCA3226_OOCA-00284-16, PCA3227_OOCA-00286-16, PCA3228_OOCA-00290-16, PCA3229_OOCA-00138-16, PCA3231_OOCA-00105-16, PCA3233_OOCA-00106-16, PCA3234_OOCA-00071-17, PCA3235_OOCA-00126-16, PCA3236_OOCA-00069-17, PCA3237_OOCA-00077-17, PCA3238_OOCA-00036-17, PCA3239_OOCA-00012-17, PCA3240_OOCA-00028-17, PCA3241_OOCA-00085-17, PCA3242_OOCA-00082-17, PCA3243_OOCA-00033-17, PCA3244_OOCA-00080-17, PCA3245_OOCA-00031-17, PCA3246_OOCA-00072-17, PCA3247_OOCA-00032-17, PCA3248_OOCA-00018-16, PCA3249_OOCA-00136-16, PCA3250_OOCA-00066-16, PCA3251_OOCA-00102-16, PCA3252_OOCA-0196-13, PCA3253_OOCA-0196-13, PCA3254_CAPP-00002-17, PCA3255_CAPP-00022-16, PCA3256_CAPP-00024-16, PCA3258_OOCA-00129-16, PCA3260_OOCA-00288-16, PCA3261_OOCA-00363-10, PCA3262_OOCA-00088-15, PCA3263_OOCA-0001-03, PCA3264_OOCA-00233-15, PCA3265_OOCA-0091-15, PCA3266_OOCA-00048-97, PCA3267_OOCA-00011-12, PCA3270_OOCA-00332-10, PCA3272_OOCA-00020-17, PCA3274_OOCA-00021-17, PCA3275_OOCA-00040-17, PCA3276_OOCA-00009-17, PCA3278_OOCA-00041-17, PCA3279_OOCA-00002-17, PCA3280_OPOC-00004-17, PCA3282_OOCA-00027-17.</t>
  </si>
  <si>
    <t>CPS 2019-040
Se realizó la validación de la base de datos alfanumérica de los formularios y/o campos: expediente, territorial, estado, usuario, ingreso solicitud, documentos relacionados, liquidación, autos, informe técnico, puntos de captación, de ocupación, de descarga, datos forestales, licencias ambientales, resoluciones obligaciones de 6 expedientes</t>
  </si>
  <si>
    <t xml:space="preserve">CPS 2019-040
En el proceso de validación de Geoambiental se identificaron las siguientes necesidades, las cuales se contabilizan como 8 procesos:
Usuario /Usuario/Editar el nit del usuario 8260016041-3 por 826001604-1
Seguimiento/Programar visita seguimiento/Se ingresan los datos de fechas y funcionario asignado, luego se da clic en guardar y el sistema no responde
Sancionatorio/Afectaciones Ambientales/El campo Recursos Afectados colocar el mismo check box del campo recurso afectado del formulario Ingresar Solicitud
Sancionatorio/Afectaciones Ambientales/Suprimir el campo Intensidad
Sancionatorio/Afectaciones Ambientales/El campo Extensión área de influencia del cambiarlo por Extensión área de influencia de la afectación y agregar lista desplegable con las opciones: Inferior a 1 Ha, Entre 1 Ha y 5 Ha, Superior a 5 Ha
Sancionatorio/Afectaciones Ambientales/Agregar la opción No aplica a la lista desplegable del campo Ganancia económica
Sancionatorio/Afectaciones Ambientales/Suprimir ACCIONES DE MITIGACION DE LA AFECTACION O EL RIESGO EMPRENDIDA POR EL TITULAR DE LA CONCESION, así como, los campos: presencia de acción de mitigación, descripción de acciones de mitigación, observaciones mitigación ambiental.
Sancionatorio/Afectaciones Ambientales/Agregar campo Causales de Atenuación con check box con las siguientes opciones: *Confesar a la autoridad ambiental la infracción antes de haberse iniciado el procedimiento sancionatorio. *Resarcir o mitigar por iniciativa propia el daño, compensar o corregir el perjuicio causado antes de iniciarse el procedimiento sancionatorio ambiental, siempre que con dichas acciones no se genere un daño mayor. *Que con la infracción no exista daño al medio ambiente, a los recursos naturales, al paisaje o la salud humana.
Sancionatorio/Afectaciones Ambientales/Agregar campo Causales de Agravación con check box con las siguientes opciones: *Reincidencia *Que la infracción genere daño grave al medio ambiente, a los recursos naturales, al paisaje o a la salud humana *Cometer la infracción para ocultar otra *Rehuir la responsabilidad o atribuirla a otros *Infringir varias disposiciones legales con la misma conducta *Atentar contra recursos naturales ubicados en áreas protegidas o declarados en alguna categoría de amenaza o en peligro de extinción o sobre los cuales existe veda, restricción o prohibición *Realizar la acción u omisión en áreas de especial importancia ecológica *Obtener provecho económico para sí o un tercero *Obstaculizar la acción de las autoridades ambientales *El incumplimiento total o parcial de las medidas preventivas *Que la infracción sea grave en relación con el valor de la especie afectada *Las infracciones que involucren residuos peligrosos
Sancionatorio/Afectaciones Ambientales/Agregar campo Eximentes de Responsabilidad con check box con las siguientes opciones: * Los eventos de fuerza mayor o caso fortuito * El hecho de un tercero, sabotaje o acto terrorista
Sancionatorio/Recomendación sanción y/o tasación/Cambiar el campo Descripción de la multa por Cargos Probados con cajetín grande
Sancionatorio/Recomendación sanción y/o tasación/Suprimir el campo Recomendaciones
Sancionatorio/Recomendación sanción y/o tasación/Cambiar el label Tipo por Tipo de sanción principal
Sancionatorio/Recomendación sanción y/o tasación/Agregar campo Tipo de sanción accesoria con la misma lista desplegable del campo Tipo de sanción principal
Sancionatorio/Recomendación sanción y/o tasación/Cambiar label Valor por Valor multa y revisar la posibilidad agregar cajetín Valor en letra
Sancionatorio/Recomendación sanción y/o tasación/Cambiar campo descripción de la tasación por “Actividades a ejecutar- medidas impuestas” y ampliar cajetín de texto
Sancionatorio/Recomendación sanción y/o tasación/Agregar campo Medidas compensatorios o de reparación con lista desplegable SI/NO
Sancionatorio/Recomendación sanción y/o tasación/Suprimir campos tiempo y cantidad
Sancionatorio/Resolución/Obligaciones /En la lista desplegable del campo origen colocar las dependencias de CORPOBOYACÁ
Sancionatorio/Sancionatorio/Migración/Realizar 3 ajustes sobre el módulo de migración de Sancionatorio: 1) Habilitar la fecha de llegada para que pueda ser EDITADA por el funcionario. 2) Agregar el campo de Adjuntar Archivo en el formulario de Auto. 3) Permitir listar todos los expedientes para la sección de ORIGEN sin importar cuál se tiene asignado previamente
Sancionatorio/Estados Incluir los estados:  *Asignado jurídico auto ordena diligencias administrativas *Con auto ordena diligencias administrativas *Notificado auto ordena diligencias administrativas
Sancionatorio/Resolución/En la lista desplegable del campo Tipo agregar la opción Revoca
Sancionatorio/Medida preventiva/Agregar botón subir archivo e imprimir
Tramites Ambientales/Migración/Consultas/Revisar el expediente OOCA-00073-05, debido a que crea la Resolución 2010-0190 indica edición exitosa, pero no aparece en la tabla de datos
Sancionatorio/Migración/Se creó el informe técnico del expediente OOCQ-00020-18 y no es visible, a pesar que el sistema indico adición exitosa
Tramites Ambientales/Migración/Consultas/Se requiere hacer editable campo Ficha Catastral para que los funcionarios que migran puedan modificar
Sancionatorio/Migración/Se evidenció una falla en el ingreso de la RES21693 del OOCQ-00032-17 cambia la fecha de la resolución y Fecha Ejecutoria, restando un día a la ingresada
Tramites Ambientales/Autos/Se crea Auto No. 2019-0548 del expediente OPOC-00021-19 y al guardar el sistema borra los dígitos -0548
Tramites Ambientales/per09/Es necesario que se filtren los expedientes que se le fueron asignados a cada técnico, lo cual, funcionaba así y ahora se modificó la configuración del filtro
Terceros/Usuario/El campo Municipio del Usuario se modifica luego de crear o editar un expediente en Sancionatorio
Tramites Ambientales/Autos/El sistema no está exportando a Excel la tabla de Autos, Resoluciones E Informes Técnicos
Sancionatorio/Migración/Desde el jueves 20 de junio es sistema genera error al crear expedientes OOCQ y COM
Tramites Ambientales/Informe Técnico/Muestra visita duplicada (VIS5153_OOLA-00005-19)
</t>
  </si>
  <si>
    <t>CPS 2019-041. 
Durante el mes de junio no se avanzó en esta actividad</t>
  </si>
  <si>
    <t>CPS 2019-041
Durante el mes de junio no se avanzó en esta actividad</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</si>
</sst>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b/>
      <u val="single"/>
      <sz val="16"/>
      <name val="Arial"/>
      <family val="2"/>
    </font>
    <font>
      <u val="single"/>
      <sz val="10"/>
      <color indexed="12"/>
      <name val="Arial"/>
      <family val="2"/>
    </font>
    <font>
      <u val="single"/>
      <sz val="10"/>
      <color indexed="20"/>
      <name val="Arial"/>
      <family val="2"/>
    </font>
    <font>
      <sz val="10"/>
      <color indexed="8"/>
      <name val="Arial"/>
      <family val="2"/>
    </font>
    <font>
      <b/>
      <sz val="10"/>
      <color indexed="8"/>
      <name val="Arial"/>
      <family val="2"/>
    </font>
    <font>
      <u val="single"/>
      <sz val="10"/>
      <color theme="10"/>
      <name val="Arial"/>
      <family val="2"/>
    </font>
    <font>
      <u val="single"/>
      <sz val="10"/>
      <color theme="11"/>
      <name val="Arial"/>
      <family val="2"/>
    </font>
    <font>
      <sz val="10"/>
      <color theme="1"/>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right/>
      <top style="thin"/>
      <bottom style="thin"/>
    </border>
    <border>
      <left/>
      <right style="thin"/>
      <top style="thin"/>
      <bottom style="thin"/>
    </border>
    <border>
      <left style="thin"/>
      <right/>
      <top style="thin"/>
      <bottom style="thin"/>
    </border>
    <border>
      <left style="thin"/>
      <right style="thin"/>
      <top>
        <color indexed="63"/>
      </top>
      <bottom>
        <color indexed="63"/>
      </bottom>
    </border>
    <border>
      <left style="medium"/>
      <right style="thin"/>
      <top style="thin"/>
      <bottom style="thin"/>
    </border>
    <border>
      <left style="medium"/>
      <right style="thin"/>
      <top style="thin"/>
      <bottom>
        <color indexed="63"/>
      </bottom>
    </border>
    <border>
      <left style="medium"/>
      <right style="thin"/>
      <top style="medium"/>
      <bottom style="medium"/>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86">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1" applyNumberFormat="1" applyFont="1" applyBorder="1" applyAlignment="1" applyProtection="1">
      <alignment vertical="center"/>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51"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1" xfId="0" applyNumberFormat="1" applyFont="1" applyFill="1" applyBorder="1" applyAlignment="1" applyProtection="1">
      <alignment horizontal="left" vertical="center"/>
      <protection/>
    </xf>
    <xf numFmtId="0" fontId="19" fillId="0" borderId="12" xfId="0" applyFont="1" applyFill="1" applyBorder="1" applyAlignment="1" applyProtection="1">
      <alignment horizontal="justify" vertical="center"/>
      <protection/>
    </xf>
    <xf numFmtId="3" fontId="0" fillId="0" borderId="13" xfId="0" applyNumberFormat="1" applyFont="1" applyFill="1" applyBorder="1" applyAlignment="1" applyProtection="1">
      <alignment horizontal="right" vertical="center"/>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1" fontId="19" fillId="0" borderId="0" xfId="51" applyNumberFormat="1" applyFont="1" applyBorder="1" applyAlignment="1" applyProtection="1">
      <alignment horizontal="right" vertical="center"/>
      <protection/>
    </xf>
    <xf numFmtId="9" fontId="0" fillId="0" borderId="10" xfId="51"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0" fontId="19" fillId="0" borderId="16" xfId="0" applyFont="1" applyFill="1" applyBorder="1" applyAlignment="1" applyProtection="1">
      <alignment horizontal="left" vertical="center"/>
      <protection/>
    </xf>
    <xf numFmtId="9" fontId="0" fillId="0" borderId="12" xfId="57" applyFont="1" applyFill="1" applyBorder="1" applyAlignment="1" applyProtection="1">
      <alignment horizontal="center" vertical="center"/>
      <protection/>
    </xf>
    <xf numFmtId="9" fontId="0" fillId="0" borderId="12" xfId="51" applyNumberFormat="1" applyFont="1" applyBorder="1" applyAlignment="1" applyProtection="1">
      <alignment horizontal="center" vertical="center" wrapText="1"/>
      <protection/>
    </xf>
    <xf numFmtId="3" fontId="0" fillId="0" borderId="12" xfId="51"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xf>
    <xf numFmtId="1" fontId="29" fillId="0" borderId="10" xfId="57" applyNumberFormat="1" applyFont="1" applyBorder="1" applyAlignment="1" applyProtection="1">
      <alignment horizontal="center" vertical="center" wrapText="1"/>
      <protection locked="0"/>
    </xf>
    <xf numFmtId="1" fontId="29" fillId="0" borderId="10" xfId="51" applyNumberFormat="1" applyFont="1" applyBorder="1" applyAlignment="1" applyProtection="1">
      <alignment horizontal="center" vertical="center" wrapText="1"/>
      <protection locked="0"/>
    </xf>
    <xf numFmtId="49" fontId="0" fillId="0" borderId="10" xfId="51" applyNumberFormat="1" applyFont="1" applyBorder="1" applyAlignment="1" applyProtection="1">
      <alignment horizontal="justify" vertical="center" wrapText="1"/>
      <protection locked="0"/>
    </xf>
    <xf numFmtId="0" fontId="35" fillId="0" borderId="10" xfId="46" applyBorder="1" applyAlignment="1" applyProtection="1">
      <alignment horizontal="center" vertical="center" wrapText="1"/>
      <protection locked="0"/>
    </xf>
    <xf numFmtId="3" fontId="0" fillId="0" borderId="17" xfId="0" applyNumberFormat="1" applyFont="1" applyFill="1" applyBorder="1" applyAlignment="1" applyProtection="1">
      <alignment horizontal="right" vertical="center"/>
      <protection/>
    </xf>
    <xf numFmtId="0" fontId="0" fillId="0" borderId="0" xfId="0" applyFont="1" applyAlignment="1" applyProtection="1">
      <alignment vertical="center" wrapText="1"/>
      <protection locked="0"/>
    </xf>
    <xf numFmtId="9" fontId="29" fillId="0" borderId="10" xfId="51" applyNumberFormat="1" applyFont="1" applyFill="1" applyBorder="1" applyAlignment="1" applyProtection="1">
      <alignment horizontal="center" vertical="center" wrapText="1"/>
      <protection locked="0"/>
    </xf>
    <xf numFmtId="3" fontId="22" fillId="0" borderId="0" xfId="0" applyNumberFormat="1" applyFont="1" applyBorder="1" applyAlignment="1" applyProtection="1">
      <alignment horizontal="center" vertical="center"/>
      <protection locked="0"/>
    </xf>
    <xf numFmtId="3" fontId="18" fillId="0" borderId="0" xfId="0" applyNumberFormat="1" applyFont="1" applyFill="1" applyBorder="1" applyAlignment="1" applyProtection="1">
      <alignment horizontal="center" vertical="center" wrapText="1"/>
      <protection locked="0"/>
    </xf>
    <xf numFmtId="3" fontId="20" fillId="0" borderId="0" xfId="0" applyNumberFormat="1" applyFont="1" applyBorder="1" applyAlignment="1" applyProtection="1">
      <alignment vertical="center"/>
      <protection locked="0"/>
    </xf>
    <xf numFmtId="3" fontId="19" fillId="0" borderId="0" xfId="0" applyNumberFormat="1" applyFont="1" applyFill="1" applyBorder="1" applyAlignment="1" applyProtection="1">
      <alignment horizontal="center" vertical="center"/>
      <protection locked="0"/>
    </xf>
    <xf numFmtId="3" fontId="20" fillId="0" borderId="0" xfId="51" applyNumberFormat="1" applyFont="1" applyFill="1" applyBorder="1" applyAlignment="1" applyProtection="1">
      <alignment horizontal="center" vertical="center"/>
      <protection locked="0"/>
    </xf>
    <xf numFmtId="3" fontId="0" fillId="0" borderId="0" xfId="0" applyNumberFormat="1" applyAlignment="1" applyProtection="1">
      <alignment vertical="center"/>
      <protection/>
    </xf>
    <xf numFmtId="10" fontId="22" fillId="0" borderId="0" xfId="0" applyNumberFormat="1" applyFont="1" applyBorder="1" applyAlignment="1" applyProtection="1">
      <alignment horizontal="center" vertical="center"/>
      <protection locked="0"/>
    </xf>
    <xf numFmtId="10" fontId="18" fillId="0" borderId="0" xfId="0" applyNumberFormat="1" applyFont="1" applyFill="1" applyBorder="1" applyAlignment="1" applyProtection="1">
      <alignment horizontal="center" vertical="center" wrapText="1"/>
      <protection locked="0"/>
    </xf>
    <xf numFmtId="10" fontId="20" fillId="0" borderId="0" xfId="51" applyNumberFormat="1" applyFont="1" applyBorder="1" applyAlignment="1" applyProtection="1">
      <alignment vertical="center"/>
      <protection locked="0"/>
    </xf>
    <xf numFmtId="10" fontId="20" fillId="0" borderId="0" xfId="51" applyNumberFormat="1" applyFont="1" applyFill="1" applyBorder="1" applyAlignment="1" applyProtection="1">
      <alignment horizontal="center" vertical="center"/>
      <protection locked="0"/>
    </xf>
    <xf numFmtId="10" fontId="0" fillId="0" borderId="12" xfId="57" applyNumberFormat="1" applyFont="1" applyFill="1" applyBorder="1" applyAlignment="1" applyProtection="1">
      <alignment horizontal="center" vertical="center"/>
      <protection/>
    </xf>
    <xf numFmtId="10" fontId="0" fillId="0" borderId="0" xfId="51" applyNumberFormat="1" applyFont="1" applyFill="1" applyBorder="1" applyAlignment="1" applyProtection="1">
      <alignment horizontal="center" vertical="center"/>
      <protection/>
    </xf>
    <xf numFmtId="10" fontId="0" fillId="0" borderId="0" xfId="51" applyNumberFormat="1" applyFont="1" applyAlignment="1" applyProtection="1">
      <alignment vertical="center"/>
      <protection locked="0"/>
    </xf>
    <xf numFmtId="0" fontId="37" fillId="0" borderId="12" xfId="0" applyFont="1" applyBorder="1" applyAlignment="1" applyProtection="1">
      <alignment horizontal="justify" vertical="center" wrapText="1"/>
      <protection/>
    </xf>
    <xf numFmtId="0" fontId="37" fillId="0" borderId="12" xfId="0" applyFont="1" applyFill="1" applyBorder="1" applyAlignment="1" applyProtection="1">
      <alignment horizontal="justify" vertical="center" wrapText="1"/>
      <protection/>
    </xf>
    <xf numFmtId="10" fontId="0" fillId="0" borderId="10" xfId="57" applyNumberFormat="1" applyFont="1" applyBorder="1" applyAlignment="1" applyProtection="1">
      <alignment horizontal="center" vertical="center" wrapText="1"/>
      <protection/>
    </xf>
    <xf numFmtId="3" fontId="0" fillId="0" borderId="10" xfId="52" applyNumberFormat="1" applyFont="1" applyFill="1" applyBorder="1" applyAlignment="1" applyProtection="1">
      <alignment horizontal="center" vertical="center" wrapText="1"/>
      <protection/>
    </xf>
    <xf numFmtId="9" fontId="0" fillId="0" borderId="10" xfId="57" applyFont="1" applyBorder="1" applyAlignment="1" applyProtection="1">
      <alignment horizontal="center" vertical="center"/>
      <protection/>
    </xf>
    <xf numFmtId="9" fontId="0" fillId="0" borderId="12" xfId="57"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locked="0"/>
    </xf>
    <xf numFmtId="10" fontId="19" fillId="17" borderId="10" xfId="0" applyNumberFormat="1"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10" fontId="19" fillId="0" borderId="10" xfId="0" applyNumberFormat="1"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9" fontId="0" fillId="25" borderId="12" xfId="51" applyNumberFormat="1" applyFont="1" applyFill="1" applyBorder="1" applyAlignment="1" applyProtection="1">
      <alignment horizontal="center" vertical="center"/>
      <protection locked="0"/>
    </xf>
    <xf numFmtId="3" fontId="0" fillId="0" borderId="12" xfId="51" applyNumberFormat="1" applyFont="1" applyBorder="1" applyAlignment="1" applyProtection="1">
      <alignment horizontal="center" vertical="center"/>
      <protection locked="0"/>
    </xf>
    <xf numFmtId="3" fontId="0" fillId="0" borderId="12" xfId="0" applyNumberFormat="1"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9" fontId="37" fillId="0" borderId="16" xfId="57" applyFont="1" applyBorder="1" applyAlignment="1" applyProtection="1">
      <alignment horizontal="center" vertical="center" wrapText="1"/>
      <protection/>
    </xf>
    <xf numFmtId="9" fontId="37" fillId="0" borderId="21" xfId="57" applyFont="1" applyBorder="1" applyAlignment="1" applyProtection="1">
      <alignment horizontal="center" vertical="center" wrapText="1"/>
      <protection/>
    </xf>
    <xf numFmtId="9" fontId="37" fillId="0" borderId="12" xfId="57" applyFont="1" applyBorder="1" applyAlignment="1" applyProtection="1">
      <alignment horizontal="center" vertical="center" wrapText="1"/>
      <protection/>
    </xf>
    <xf numFmtId="14" fontId="21" fillId="0" borderId="18" xfId="0" applyNumberFormat="1" applyFont="1" applyBorder="1" applyAlignment="1" applyProtection="1">
      <alignment horizontal="center" vertical="center"/>
      <protection locked="0"/>
    </xf>
    <xf numFmtId="0" fontId="19" fillId="16" borderId="22"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19" fillId="16" borderId="23"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0" fontId="27" fillId="0" borderId="20" xfId="0" applyFont="1"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14"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12" xfId="0" applyFont="1" applyBorder="1" applyAlignment="1" applyProtection="1">
      <alignment horizontal="center" vertical="center"/>
      <protection/>
    </xf>
    <xf numFmtId="0" fontId="28" fillId="26" borderId="10" xfId="0" applyFont="1" applyFill="1" applyBorder="1" applyAlignment="1" applyProtection="1">
      <alignment horizontal="center" vertical="center"/>
      <protection locked="0"/>
    </xf>
    <xf numFmtId="0" fontId="19" fillId="0" borderId="10" xfId="0" applyFont="1" applyBorder="1" applyAlignment="1" applyProtection="1">
      <alignment horizontal="center" vertical="center"/>
      <protection/>
    </xf>
    <xf numFmtId="0" fontId="0" fillId="0" borderId="20" xfId="0" applyFont="1" applyBorder="1" applyAlignment="1" applyProtection="1">
      <alignment horizontal="justify" vertical="center" wrapText="1"/>
      <protection/>
    </xf>
    <xf numFmtId="0" fontId="0" fillId="0" borderId="19" xfId="0" applyFont="1" applyBorder="1" applyAlignment="1" applyProtection="1">
      <alignment horizontal="justify" vertical="center" wrapText="1"/>
      <protection/>
    </xf>
    <xf numFmtId="49" fontId="19" fillId="0" borderId="10" xfId="51"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0" fillId="0" borderId="10" xfId="0" applyBorder="1" applyAlignment="1" applyProtection="1">
      <alignment horizontal="left" vertical="center"/>
      <protection/>
    </xf>
    <xf numFmtId="3" fontId="19" fillId="0" borderId="10" xfId="0" applyNumberFormat="1" applyFont="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19" fillId="16" borderId="24"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27" fillId="0" borderId="20"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10" fontId="19" fillId="0" borderId="10" xfId="51"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1" fontId="0" fillId="0" borderId="25" xfId="0" applyNumberFormat="1" applyFont="1" applyBorder="1" applyAlignment="1" applyProtection="1">
      <alignment horizontal="center" vertical="center" wrapText="1"/>
      <protection/>
    </xf>
    <xf numFmtId="1" fontId="0" fillId="0" borderId="26" xfId="0" applyNumberFormat="1" applyFont="1" applyBorder="1" applyAlignment="1" applyProtection="1">
      <alignment horizontal="center" vertical="center" wrapText="1"/>
      <protection/>
    </xf>
    <xf numFmtId="1" fontId="0" fillId="0" borderId="27" xfId="0" applyNumberFormat="1" applyFont="1" applyBorder="1" applyAlignment="1" applyProtection="1">
      <alignment horizontal="center" vertical="center" wrapText="1"/>
      <protection/>
    </xf>
    <xf numFmtId="1" fontId="0" fillId="0" borderId="28" xfId="0" applyNumberFormat="1" applyFont="1" applyBorder="1" applyAlignment="1" applyProtection="1">
      <alignment horizontal="center" vertical="center" wrapText="1"/>
      <protection/>
    </xf>
    <xf numFmtId="1" fontId="0" fillId="0" borderId="0" xfId="0" applyNumberFormat="1" applyFont="1" applyBorder="1" applyAlignment="1" applyProtection="1">
      <alignment horizontal="center" vertical="center" wrapText="1"/>
      <protection/>
    </xf>
    <xf numFmtId="1" fontId="0" fillId="0" borderId="29" xfId="0" applyNumberFormat="1" applyFont="1" applyBorder="1" applyAlignment="1" applyProtection="1">
      <alignment horizontal="center" vertical="center" wrapText="1"/>
      <protection/>
    </xf>
    <xf numFmtId="1" fontId="0" fillId="0" borderId="30" xfId="0" applyNumberFormat="1" applyFont="1" applyBorder="1" applyAlignment="1" applyProtection="1">
      <alignment horizontal="center" vertical="center" wrapText="1"/>
      <protection/>
    </xf>
    <xf numFmtId="1" fontId="0" fillId="0" borderId="31" xfId="0" applyNumberFormat="1" applyFont="1" applyBorder="1" applyAlignment="1" applyProtection="1">
      <alignment horizontal="center" vertical="center" wrapText="1"/>
      <protection/>
    </xf>
    <xf numFmtId="1" fontId="0" fillId="0" borderId="32" xfId="0" applyNumberFormat="1" applyFont="1" applyBorder="1" applyAlignment="1" applyProtection="1">
      <alignment horizontal="center" vertical="center" wrapText="1"/>
      <protection/>
    </xf>
    <xf numFmtId="49" fontId="0" fillId="0" borderId="10" xfId="51" applyNumberFormat="1" applyFont="1" applyFill="1" applyBorder="1" applyAlignment="1" applyProtection="1">
      <alignment horizontal="center" vertical="center"/>
      <protection locked="0"/>
    </xf>
    <xf numFmtId="0" fontId="0" fillId="0" borderId="33"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1" fontId="0" fillId="0" borderId="25" xfId="0" applyNumberFormat="1" applyFont="1" applyFill="1" applyBorder="1" applyAlignment="1" applyProtection="1">
      <alignment horizontal="left" vertical="center" wrapText="1"/>
      <protection/>
    </xf>
    <xf numFmtId="1" fontId="0" fillId="0" borderId="26" xfId="0" applyNumberFormat="1" applyFont="1" applyFill="1" applyBorder="1" applyAlignment="1" applyProtection="1">
      <alignment horizontal="left" vertical="center" wrapText="1"/>
      <protection/>
    </xf>
    <xf numFmtId="1" fontId="0" fillId="0" borderId="27" xfId="0" applyNumberFormat="1" applyFont="1" applyFill="1" applyBorder="1" applyAlignment="1" applyProtection="1">
      <alignment horizontal="left" vertical="center" wrapText="1"/>
      <protection/>
    </xf>
    <xf numFmtId="1" fontId="0" fillId="0" borderId="28"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29" xfId="0" applyNumberFormat="1"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19" fillId="16" borderId="36"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0" fontId="0" fillId="0" borderId="0" xfId="0" applyBorder="1" applyAlignment="1" applyProtection="1">
      <alignment horizontal="left" vertical="center"/>
      <protection/>
    </xf>
    <xf numFmtId="0" fontId="19" fillId="0" borderId="25"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49" fontId="23" fillId="0" borderId="10" xfId="51" applyNumberFormat="1"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xf>
    <xf numFmtId="0" fontId="0" fillId="0" borderId="37" xfId="0" applyFont="1" applyFill="1" applyBorder="1" applyAlignment="1" applyProtection="1">
      <alignment horizontal="left" vertical="center" wrapText="1"/>
      <protection/>
    </xf>
    <xf numFmtId="0" fontId="0" fillId="0" borderId="38" xfId="0" applyFont="1" applyFill="1" applyBorder="1" applyAlignment="1" applyProtection="1">
      <alignment horizontal="left" vertical="center" wrapText="1"/>
      <protection/>
    </xf>
    <xf numFmtId="0" fontId="0" fillId="0" borderId="39" xfId="0" applyFont="1" applyFill="1" applyBorder="1" applyAlignment="1" applyProtection="1">
      <alignment horizontal="left" vertical="center" wrapText="1"/>
      <protection/>
    </xf>
    <xf numFmtId="49" fontId="20" fillId="0" borderId="0" xfId="51" applyNumberFormat="1" applyFont="1" applyFill="1" applyBorder="1" applyAlignment="1" applyProtection="1">
      <alignment horizontal="center" vertical="center"/>
      <protection locked="0"/>
    </xf>
    <xf numFmtId="49" fontId="38" fillId="0" borderId="10" xfId="51" applyNumberFormat="1"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1" fontId="0" fillId="0" borderId="20" xfId="0" applyNumberFormat="1" applyFont="1" applyFill="1" applyBorder="1" applyAlignment="1" applyProtection="1">
      <alignment horizontal="justify" vertical="center" wrapText="1"/>
      <protection/>
    </xf>
    <xf numFmtId="1" fontId="0" fillId="0" borderId="19" xfId="0" applyNumberFormat="1" applyFont="1" applyFill="1" applyBorder="1" applyAlignment="1" applyProtection="1">
      <alignment horizontal="justify"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3" fontId="0" fillId="0" borderId="20" xfId="0" applyNumberFormat="1" applyFont="1" applyFill="1" applyBorder="1" applyAlignment="1" applyProtection="1">
      <alignment horizontal="center" vertical="center" wrapText="1"/>
      <protection/>
    </xf>
    <xf numFmtId="3" fontId="0" fillId="0" borderId="19"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9" fontId="29" fillId="0" borderId="16" xfId="57" applyFont="1" applyBorder="1" applyAlignment="1" applyProtection="1">
      <alignment horizontal="center" vertical="center" wrapText="1"/>
      <protection locked="0"/>
    </xf>
    <xf numFmtId="9" fontId="29" fillId="0" borderId="21" xfId="57" applyFont="1" applyBorder="1" applyAlignment="1" applyProtection="1">
      <alignment horizontal="center" vertical="center" wrapText="1"/>
      <protection locked="0"/>
    </xf>
    <xf numFmtId="9" fontId="0" fillId="0" borderId="16" xfId="57" applyFont="1" applyBorder="1" applyAlignment="1" applyProtection="1">
      <alignment horizontal="center" vertical="center" wrapText="1"/>
      <protection/>
    </xf>
    <xf numFmtId="9" fontId="0" fillId="0" borderId="21" xfId="57" applyFont="1" applyBorder="1" applyAlignment="1" applyProtection="1">
      <alignment horizontal="center" vertical="center" wrapText="1"/>
      <protection/>
    </xf>
    <xf numFmtId="9" fontId="0" fillId="0" borderId="12" xfId="57" applyFont="1" applyBorder="1" applyAlignment="1" applyProtection="1">
      <alignment horizontal="center" vertical="center" wrapText="1"/>
      <protection/>
    </xf>
    <xf numFmtId="49" fontId="19" fillId="0" borderId="10" xfId="51" applyNumberFormat="1" applyFont="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Millares_Libro2"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iat1\140-34%20siat\A&#241;o_2019" TargetMode="External" /><Relationship Id="rId2" Type="http://schemas.openxmlformats.org/officeDocument/2006/relationships/hyperlink" Target="\\Siat1\140-34%20siat\A&#241;o_2019" TargetMode="External" /><Relationship Id="rId3" Type="http://schemas.openxmlformats.org/officeDocument/2006/relationships/hyperlink" Target="\\Siat1\140-34%20siat\A&#241;o_2019" TargetMode="External" /><Relationship Id="rId4" Type="http://schemas.openxmlformats.org/officeDocument/2006/relationships/hyperlink" Target="\\Siat1\140-34%20siat\A&#241;o_2019" TargetMode="External" /><Relationship Id="rId5" Type="http://schemas.openxmlformats.org/officeDocument/2006/relationships/hyperlink" Target="\\Siat1\140-34%20siat\A&#241;o_2019" TargetMode="External" /><Relationship Id="rId6" Type="http://schemas.openxmlformats.org/officeDocument/2006/relationships/hyperlink" Target="\\Siat1\140-34%20siat\A&#241;o_2019"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52"/>
  <sheetViews>
    <sheetView showGridLines="0" tabSelected="1" zoomScale="60" zoomScaleNormal="60" zoomScalePageLayoutView="0" workbookViewId="0" topLeftCell="O25">
      <selection activeCell="T25" sqref="T25"/>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3" width="19.00390625" style="8" customWidth="1"/>
    <col min="14" max="14" width="19.00390625" style="69" customWidth="1"/>
    <col min="15" max="16" width="19.00390625" style="8" customWidth="1"/>
    <col min="17" max="17" width="20.7109375" style="8" customWidth="1"/>
    <col min="18" max="18" width="20.8515625" style="1" customWidth="1"/>
    <col min="19" max="19" width="20.28125" style="1" customWidth="1"/>
    <col min="20" max="20" width="18.57421875" style="9" customWidth="1"/>
    <col min="21" max="21" width="20.8515625" style="1" customWidth="1"/>
    <col min="22" max="22" width="77.00390625" style="1" customWidth="1"/>
    <col min="23" max="23" width="51.140625" style="1" customWidth="1"/>
    <col min="24" max="16384" width="11.421875" style="1" customWidth="1"/>
  </cols>
  <sheetData>
    <row r="1" spans="1:22" ht="30.75" customHeight="1">
      <c r="A1" s="114"/>
      <c r="B1" s="114"/>
      <c r="C1" s="114"/>
      <c r="D1" s="103" t="s">
        <v>20</v>
      </c>
      <c r="E1" s="103"/>
      <c r="F1" s="103"/>
      <c r="G1" s="103"/>
      <c r="H1" s="103"/>
      <c r="I1" s="103"/>
      <c r="J1" s="103"/>
      <c r="K1" s="103"/>
      <c r="L1" s="103"/>
      <c r="M1" s="103"/>
      <c r="N1" s="103"/>
      <c r="O1" s="103"/>
      <c r="P1" s="103"/>
      <c r="Q1" s="103"/>
      <c r="R1" s="103"/>
      <c r="S1" s="111" t="s">
        <v>43</v>
      </c>
      <c r="T1" s="111"/>
      <c r="U1" s="111"/>
      <c r="V1" s="111"/>
    </row>
    <row r="2" spans="1:22" ht="27.75" customHeight="1">
      <c r="A2" s="114"/>
      <c r="B2" s="114"/>
      <c r="C2" s="114"/>
      <c r="D2" s="103"/>
      <c r="E2" s="103"/>
      <c r="F2" s="103"/>
      <c r="G2" s="103"/>
      <c r="H2" s="103"/>
      <c r="I2" s="103"/>
      <c r="J2" s="103"/>
      <c r="K2" s="103"/>
      <c r="L2" s="103"/>
      <c r="M2" s="103"/>
      <c r="N2" s="103"/>
      <c r="O2" s="103"/>
      <c r="P2" s="103"/>
      <c r="Q2" s="103"/>
      <c r="R2" s="103"/>
      <c r="S2" s="112" t="s">
        <v>21</v>
      </c>
      <c r="T2" s="112"/>
      <c r="U2" s="112"/>
      <c r="V2" s="112"/>
    </row>
    <row r="3" spans="1:22" ht="19.5" customHeight="1">
      <c r="A3" s="114"/>
      <c r="B3" s="114"/>
      <c r="C3" s="114"/>
      <c r="D3" s="103" t="s">
        <v>22</v>
      </c>
      <c r="E3" s="103"/>
      <c r="F3" s="103"/>
      <c r="G3" s="103"/>
      <c r="H3" s="103"/>
      <c r="I3" s="103"/>
      <c r="J3" s="103"/>
      <c r="K3" s="103"/>
      <c r="L3" s="103"/>
      <c r="M3" s="103"/>
      <c r="N3" s="103"/>
      <c r="O3" s="103"/>
      <c r="P3" s="103"/>
      <c r="Q3" s="103"/>
      <c r="R3" s="103"/>
      <c r="S3" s="117" t="s">
        <v>23</v>
      </c>
      <c r="T3" s="118"/>
      <c r="U3" s="119"/>
      <c r="V3" s="29" t="s">
        <v>24</v>
      </c>
    </row>
    <row r="4" spans="1:22" ht="19.5" customHeight="1">
      <c r="A4" s="114"/>
      <c r="B4" s="114"/>
      <c r="C4" s="114"/>
      <c r="D4" s="103"/>
      <c r="E4" s="103"/>
      <c r="F4" s="103"/>
      <c r="G4" s="103"/>
      <c r="H4" s="103"/>
      <c r="I4" s="103"/>
      <c r="J4" s="103"/>
      <c r="K4" s="103"/>
      <c r="L4" s="103"/>
      <c r="M4" s="103"/>
      <c r="N4" s="103"/>
      <c r="O4" s="103"/>
      <c r="P4" s="103"/>
      <c r="Q4" s="103"/>
      <c r="R4" s="103"/>
      <c r="S4" s="117" t="s">
        <v>50</v>
      </c>
      <c r="T4" s="118"/>
      <c r="U4" s="119"/>
      <c r="V4" s="30">
        <v>42999</v>
      </c>
    </row>
    <row r="5" spans="1:22" ht="31.5" customHeight="1">
      <c r="A5" s="113" t="s">
        <v>51</v>
      </c>
      <c r="B5" s="113"/>
      <c r="C5" s="113"/>
      <c r="D5" s="113"/>
      <c r="E5" s="113"/>
      <c r="F5" s="113"/>
      <c r="G5" s="113"/>
      <c r="H5" s="113"/>
      <c r="I5" s="113"/>
      <c r="J5" s="113"/>
      <c r="K5" s="113"/>
      <c r="L5" s="113"/>
      <c r="M5" s="113"/>
      <c r="N5" s="113"/>
      <c r="O5" s="113"/>
      <c r="P5" s="113"/>
      <c r="Q5" s="113"/>
      <c r="R5" s="113"/>
      <c r="S5" s="113"/>
      <c r="T5" s="113"/>
      <c r="U5" s="113"/>
      <c r="V5" s="113"/>
    </row>
    <row r="6" spans="1:22" ht="20.25" customHeight="1">
      <c r="A6" s="2"/>
      <c r="B6" s="2"/>
      <c r="C6" s="2"/>
      <c r="D6" s="2"/>
      <c r="E6" s="2"/>
      <c r="F6" s="2"/>
      <c r="G6" s="2"/>
      <c r="H6" s="2"/>
      <c r="I6" s="2"/>
      <c r="J6" s="2"/>
      <c r="K6" s="2"/>
      <c r="L6" s="2"/>
      <c r="M6" s="2"/>
      <c r="N6" s="63"/>
      <c r="O6" s="2"/>
      <c r="P6" s="2"/>
      <c r="Q6" s="2"/>
      <c r="R6" s="2"/>
      <c r="S6" s="2"/>
      <c r="T6" s="57"/>
      <c r="U6" s="2"/>
      <c r="V6" s="2"/>
    </row>
    <row r="7" spans="9:22" ht="20.25" customHeight="1">
      <c r="I7" s="12"/>
      <c r="J7" s="12"/>
      <c r="K7" s="12"/>
      <c r="L7" s="12"/>
      <c r="M7" s="2"/>
      <c r="N7" s="63"/>
      <c r="O7" s="2"/>
      <c r="P7" s="2"/>
      <c r="Q7" s="2"/>
      <c r="R7" s="2"/>
      <c r="S7" s="2"/>
      <c r="T7" s="57"/>
      <c r="U7" s="2"/>
      <c r="V7" s="2"/>
    </row>
    <row r="8" spans="9:21" ht="16.5" customHeight="1">
      <c r="I8" s="13"/>
      <c r="J8" s="13"/>
      <c r="K8" s="13"/>
      <c r="L8" s="13"/>
      <c r="M8" s="3"/>
      <c r="N8" s="64"/>
      <c r="O8" s="3"/>
      <c r="P8" s="3"/>
      <c r="Q8" s="3"/>
      <c r="R8" s="3"/>
      <c r="S8" s="3"/>
      <c r="T8" s="58"/>
      <c r="U8" s="3"/>
    </row>
    <row r="9" spans="9:21" ht="44.25" customHeight="1">
      <c r="I9" s="13"/>
      <c r="J9" s="13"/>
      <c r="K9" s="13"/>
      <c r="L9" s="13"/>
      <c r="M9" s="3"/>
      <c r="N9" s="64"/>
      <c r="O9" s="3"/>
      <c r="P9" s="3"/>
      <c r="Q9" s="3"/>
      <c r="R9" s="3"/>
      <c r="S9" s="3"/>
      <c r="T9" s="58"/>
      <c r="U9" s="3"/>
    </row>
    <row r="10" spans="1:21" ht="9" customHeight="1" thickBot="1">
      <c r="A10" s="31"/>
      <c r="B10" s="15"/>
      <c r="C10" s="15"/>
      <c r="D10" s="15"/>
      <c r="E10" s="15"/>
      <c r="F10" s="15"/>
      <c r="G10" s="14"/>
      <c r="H10" s="15"/>
      <c r="I10" s="15"/>
      <c r="J10" s="15"/>
      <c r="K10" s="15"/>
      <c r="L10" s="15"/>
      <c r="M10" s="5"/>
      <c r="N10" s="65"/>
      <c r="O10" s="5"/>
      <c r="P10" s="5"/>
      <c r="Q10" s="5"/>
      <c r="R10" s="4"/>
      <c r="S10" s="4"/>
      <c r="T10" s="59"/>
      <c r="U10" s="4"/>
    </row>
    <row r="11" spans="1:22" ht="36" customHeight="1" thickBot="1">
      <c r="A11" s="115" t="s">
        <v>9</v>
      </c>
      <c r="B11" s="116"/>
      <c r="C11" s="116"/>
      <c r="D11" s="167" t="s">
        <v>54</v>
      </c>
      <c r="E11" s="168"/>
      <c r="F11" s="168"/>
      <c r="G11" s="169"/>
      <c r="H11" s="35" t="s">
        <v>6</v>
      </c>
      <c r="I11" s="36" t="s">
        <v>7</v>
      </c>
      <c r="J11" s="26"/>
      <c r="K11" s="158" t="s">
        <v>25</v>
      </c>
      <c r="L11" s="159"/>
      <c r="M11" s="104" t="s">
        <v>44</v>
      </c>
      <c r="N11" s="104"/>
      <c r="O11" s="104"/>
      <c r="P11" s="104"/>
      <c r="Q11" s="164" t="s">
        <v>77</v>
      </c>
      <c r="R11" s="164"/>
      <c r="S11" s="28"/>
      <c r="T11" s="60"/>
      <c r="U11" s="28"/>
      <c r="V11" s="28"/>
    </row>
    <row r="12" spans="1:22" ht="27.75" customHeight="1">
      <c r="A12" s="155" t="s">
        <v>30</v>
      </c>
      <c r="B12" s="156"/>
      <c r="C12" s="156"/>
      <c r="D12" s="134" t="s">
        <v>55</v>
      </c>
      <c r="E12" s="135"/>
      <c r="F12" s="135"/>
      <c r="G12" s="136"/>
      <c r="H12" s="33" t="s">
        <v>8</v>
      </c>
      <c r="I12" s="34">
        <v>67710000</v>
      </c>
      <c r="J12" s="16"/>
      <c r="K12" s="160"/>
      <c r="L12" s="161"/>
      <c r="M12" s="76" t="s">
        <v>1</v>
      </c>
      <c r="N12" s="77" t="s">
        <v>2</v>
      </c>
      <c r="O12" s="76" t="s">
        <v>3</v>
      </c>
      <c r="P12" s="76" t="s">
        <v>4</v>
      </c>
      <c r="Q12" s="164"/>
      <c r="R12" s="164"/>
      <c r="S12" s="6"/>
      <c r="T12" s="61"/>
      <c r="U12" s="6"/>
      <c r="V12" s="6"/>
    </row>
    <row r="13" spans="1:22" ht="15.75" customHeight="1">
      <c r="A13" s="92"/>
      <c r="B13" s="93"/>
      <c r="C13" s="93"/>
      <c r="D13" s="137"/>
      <c r="E13" s="138"/>
      <c r="F13" s="138"/>
      <c r="G13" s="139"/>
      <c r="H13" s="17" t="s">
        <v>10</v>
      </c>
      <c r="I13" s="32" t="s">
        <v>11</v>
      </c>
      <c r="J13" s="16"/>
      <c r="K13" s="162"/>
      <c r="L13" s="163"/>
      <c r="M13" s="78"/>
      <c r="N13" s="79" t="s">
        <v>89</v>
      </c>
      <c r="O13" s="78"/>
      <c r="P13" s="80"/>
      <c r="Q13" s="164"/>
      <c r="R13" s="164"/>
      <c r="S13" s="6"/>
      <c r="T13" s="61"/>
      <c r="U13" s="6"/>
      <c r="V13" s="6"/>
    </row>
    <row r="14" spans="1:22" ht="15.75" customHeight="1">
      <c r="A14" s="92"/>
      <c r="B14" s="93"/>
      <c r="C14" s="93"/>
      <c r="D14" s="140"/>
      <c r="E14" s="141"/>
      <c r="F14" s="141"/>
      <c r="G14" s="142"/>
      <c r="H14" s="17" t="s">
        <v>12</v>
      </c>
      <c r="I14" s="32" t="s">
        <v>11</v>
      </c>
      <c r="J14" s="19"/>
      <c r="K14" s="18"/>
      <c r="L14" s="20"/>
      <c r="M14" s="170"/>
      <c r="N14" s="170"/>
      <c r="O14" s="170"/>
      <c r="P14" s="170"/>
      <c r="Q14" s="170"/>
      <c r="R14" s="170"/>
      <c r="S14" s="170"/>
      <c r="T14" s="170"/>
      <c r="U14" s="170"/>
      <c r="V14" s="170"/>
    </row>
    <row r="15" spans="1:22" ht="37.5" customHeight="1">
      <c r="A15" s="92" t="s">
        <v>48</v>
      </c>
      <c r="B15" s="93"/>
      <c r="C15" s="93"/>
      <c r="D15" s="152" t="s">
        <v>56</v>
      </c>
      <c r="E15" s="153"/>
      <c r="F15" s="153"/>
      <c r="G15" s="154"/>
      <c r="H15" s="17" t="s">
        <v>13</v>
      </c>
      <c r="I15" s="32"/>
      <c r="J15" s="19"/>
      <c r="K15" s="18"/>
      <c r="L15" s="20"/>
      <c r="M15" s="6"/>
      <c r="N15" s="66"/>
      <c r="O15" s="6"/>
      <c r="P15" s="6"/>
      <c r="Q15" s="6"/>
      <c r="R15" s="6"/>
      <c r="S15" s="6"/>
      <c r="T15" s="61"/>
      <c r="U15" s="6"/>
      <c r="V15" s="6"/>
    </row>
    <row r="16" spans="1:22" ht="15.75" customHeight="1">
      <c r="A16" s="92" t="s">
        <v>0</v>
      </c>
      <c r="B16" s="93"/>
      <c r="C16" s="93"/>
      <c r="D16" s="143" t="s">
        <v>57</v>
      </c>
      <c r="E16" s="144"/>
      <c r="F16" s="144"/>
      <c r="G16" s="145"/>
      <c r="H16" s="17" t="s">
        <v>14</v>
      </c>
      <c r="I16" s="32" t="s">
        <v>11</v>
      </c>
      <c r="J16" s="19"/>
      <c r="K16" s="18"/>
      <c r="L16" s="20"/>
      <c r="M16" s="6"/>
      <c r="N16" s="66"/>
      <c r="O16" s="6"/>
      <c r="P16" s="6"/>
      <c r="Q16" s="6"/>
      <c r="R16" s="6"/>
      <c r="S16" s="6"/>
      <c r="T16" s="61"/>
      <c r="U16" s="6"/>
      <c r="V16" s="6"/>
    </row>
    <row r="17" spans="1:22" ht="15.75" customHeight="1">
      <c r="A17" s="92"/>
      <c r="B17" s="93"/>
      <c r="C17" s="93"/>
      <c r="D17" s="137"/>
      <c r="E17" s="138"/>
      <c r="F17" s="138"/>
      <c r="G17" s="139"/>
      <c r="H17" s="17" t="s">
        <v>32</v>
      </c>
      <c r="I17" s="32" t="s">
        <v>11</v>
      </c>
      <c r="J17" s="19"/>
      <c r="K17" s="18"/>
      <c r="L17" s="20"/>
      <c r="M17" s="6"/>
      <c r="N17" s="66"/>
      <c r="O17" s="6"/>
      <c r="P17" s="6"/>
      <c r="Q17" s="6"/>
      <c r="R17" s="6"/>
      <c r="S17" s="6"/>
      <c r="T17" s="61"/>
      <c r="U17" s="6"/>
      <c r="V17" s="6"/>
    </row>
    <row r="18" spans="1:22" ht="15.75" customHeight="1">
      <c r="A18" s="92"/>
      <c r="B18" s="93"/>
      <c r="C18" s="93"/>
      <c r="D18" s="140"/>
      <c r="E18" s="141"/>
      <c r="F18" s="141"/>
      <c r="G18" s="142"/>
      <c r="H18" s="17" t="s">
        <v>33</v>
      </c>
      <c r="I18" s="32" t="s">
        <v>11</v>
      </c>
      <c r="J18" s="19"/>
      <c r="K18" s="18"/>
      <c r="L18" s="20"/>
      <c r="M18" s="6"/>
      <c r="N18" s="66"/>
      <c r="O18" s="6"/>
      <c r="P18" s="6"/>
      <c r="Q18" s="6"/>
      <c r="R18" s="6"/>
      <c r="S18" s="6"/>
      <c r="T18" s="61"/>
      <c r="U18" s="6"/>
      <c r="V18" s="6"/>
    </row>
    <row r="19" spans="1:22" ht="15.75" customHeight="1">
      <c r="A19" s="92" t="s">
        <v>31</v>
      </c>
      <c r="B19" s="93"/>
      <c r="C19" s="93"/>
      <c r="D19" s="146" t="s">
        <v>58</v>
      </c>
      <c r="E19" s="147"/>
      <c r="F19" s="147"/>
      <c r="G19" s="148"/>
      <c r="H19" s="17" t="s">
        <v>34</v>
      </c>
      <c r="I19" s="32" t="s">
        <v>11</v>
      </c>
      <c r="J19" s="19"/>
      <c r="K19" s="18"/>
      <c r="L19" s="20"/>
      <c r="M19" s="6"/>
      <c r="N19" s="66"/>
      <c r="O19" s="6"/>
      <c r="P19" s="6"/>
      <c r="Q19" s="6"/>
      <c r="R19" s="6"/>
      <c r="S19" s="6"/>
      <c r="T19" s="61"/>
      <c r="U19" s="6"/>
      <c r="V19" s="6"/>
    </row>
    <row r="20" spans="1:22" ht="15.75" customHeight="1">
      <c r="A20" s="92"/>
      <c r="B20" s="93"/>
      <c r="C20" s="93"/>
      <c r="D20" s="149"/>
      <c r="E20" s="150"/>
      <c r="F20" s="150"/>
      <c r="G20" s="151"/>
      <c r="H20" s="17" t="s">
        <v>35</v>
      </c>
      <c r="I20" s="32" t="s">
        <v>11</v>
      </c>
      <c r="J20" s="19"/>
      <c r="K20" s="18"/>
      <c r="L20" s="20"/>
      <c r="M20" s="6"/>
      <c r="N20" s="66"/>
      <c r="O20" s="6"/>
      <c r="P20" s="6"/>
      <c r="Q20" s="6"/>
      <c r="R20" s="6"/>
      <c r="S20" s="6"/>
      <c r="T20" s="61"/>
      <c r="U20" s="6"/>
      <c r="V20" s="6"/>
    </row>
    <row r="21" spans="1:22" ht="15.75" customHeight="1">
      <c r="A21" s="94"/>
      <c r="B21" s="95"/>
      <c r="C21" s="95"/>
      <c r="D21" s="149"/>
      <c r="E21" s="150"/>
      <c r="F21" s="150"/>
      <c r="G21" s="151"/>
      <c r="H21" s="45" t="s">
        <v>86</v>
      </c>
      <c r="I21" s="54">
        <f>SUM(I12:I20)</f>
        <v>67710000</v>
      </c>
      <c r="J21" s="19"/>
      <c r="K21" s="18"/>
      <c r="L21" s="20"/>
      <c r="M21" s="6"/>
      <c r="N21" s="66"/>
      <c r="O21" s="6"/>
      <c r="P21" s="6"/>
      <c r="Q21" s="6"/>
      <c r="R21" s="6"/>
      <c r="S21" s="6"/>
      <c r="T21" s="61"/>
      <c r="U21" s="6"/>
      <c r="V21" s="6"/>
    </row>
    <row r="22" spans="1:23" ht="30.75" customHeight="1">
      <c r="A22" s="104" t="s">
        <v>87</v>
      </c>
      <c r="B22" s="108" t="s">
        <v>41</v>
      </c>
      <c r="C22" s="108"/>
      <c r="D22" s="108"/>
      <c r="E22" s="108"/>
      <c r="F22" s="108"/>
      <c r="G22" s="166" t="s">
        <v>42</v>
      </c>
      <c r="H22" s="104" t="s">
        <v>80</v>
      </c>
      <c r="I22" s="104"/>
      <c r="J22" s="171" t="s">
        <v>81</v>
      </c>
      <c r="K22" s="108" t="s">
        <v>40</v>
      </c>
      <c r="L22" s="108"/>
      <c r="M22" s="133" t="s">
        <v>79</v>
      </c>
      <c r="N22" s="133"/>
      <c r="O22" s="133" t="s">
        <v>78</v>
      </c>
      <c r="P22" s="133"/>
      <c r="Q22" s="108" t="s">
        <v>27</v>
      </c>
      <c r="R22" s="121" t="s">
        <v>28</v>
      </c>
      <c r="S22" s="107" t="s">
        <v>29</v>
      </c>
      <c r="T22" s="110" t="s">
        <v>46</v>
      </c>
      <c r="U22" s="107" t="s">
        <v>47</v>
      </c>
      <c r="V22" s="185" t="s">
        <v>38</v>
      </c>
      <c r="W22" s="175" t="s">
        <v>49</v>
      </c>
    </row>
    <row r="23" spans="1:23" ht="12.75" customHeight="1">
      <c r="A23" s="104"/>
      <c r="B23" s="108"/>
      <c r="C23" s="108"/>
      <c r="D23" s="108"/>
      <c r="E23" s="108"/>
      <c r="F23" s="108"/>
      <c r="G23" s="166"/>
      <c r="H23" s="104"/>
      <c r="I23" s="104"/>
      <c r="J23" s="171"/>
      <c r="K23" s="108"/>
      <c r="L23" s="108"/>
      <c r="M23" s="165" t="s">
        <v>26</v>
      </c>
      <c r="N23" s="120" t="s">
        <v>19</v>
      </c>
      <c r="O23" s="165" t="s">
        <v>26</v>
      </c>
      <c r="P23" s="185" t="s">
        <v>19</v>
      </c>
      <c r="Q23" s="108"/>
      <c r="R23" s="121"/>
      <c r="S23" s="107"/>
      <c r="T23" s="110"/>
      <c r="U23" s="107"/>
      <c r="V23" s="185"/>
      <c r="W23" s="176"/>
    </row>
    <row r="24" spans="1:23" ht="30.75" customHeight="1">
      <c r="A24" s="104"/>
      <c r="B24" s="108"/>
      <c r="C24" s="108"/>
      <c r="D24" s="108"/>
      <c r="E24" s="108"/>
      <c r="F24" s="108"/>
      <c r="G24" s="166"/>
      <c r="H24" s="104"/>
      <c r="I24" s="104"/>
      <c r="J24" s="171"/>
      <c r="K24" s="108"/>
      <c r="L24" s="108"/>
      <c r="M24" s="165"/>
      <c r="N24" s="120"/>
      <c r="O24" s="165"/>
      <c r="P24" s="185"/>
      <c r="Q24" s="108"/>
      <c r="R24" s="121"/>
      <c r="S24" s="107"/>
      <c r="T24" s="110"/>
      <c r="U24" s="107"/>
      <c r="V24" s="185"/>
      <c r="W24" s="176"/>
    </row>
    <row r="25" spans="1:23" ht="381" customHeight="1">
      <c r="A25" s="100">
        <v>1</v>
      </c>
      <c r="B25" s="124" t="s">
        <v>59</v>
      </c>
      <c r="C25" s="125"/>
      <c r="D25" s="125"/>
      <c r="E25" s="125"/>
      <c r="F25" s="126"/>
      <c r="G25" s="70" t="s">
        <v>61</v>
      </c>
      <c r="H25" s="105" t="s">
        <v>66</v>
      </c>
      <c r="I25" s="106"/>
      <c r="J25" s="88">
        <v>1</v>
      </c>
      <c r="K25" s="86" t="s">
        <v>71</v>
      </c>
      <c r="L25" s="87"/>
      <c r="M25" s="51">
        <v>397</v>
      </c>
      <c r="N25" s="72">
        <f>+M25/550</f>
        <v>0.7218181818181818</v>
      </c>
      <c r="O25" s="180">
        <f>AVERAGE(N25:N27)</f>
        <v>0.5927272727272727</v>
      </c>
      <c r="P25" s="182">
        <f>+O25*J25</f>
        <v>0.5927272727272727</v>
      </c>
      <c r="Q25" s="49">
        <v>15000000</v>
      </c>
      <c r="R25" s="42">
        <v>6600981</v>
      </c>
      <c r="S25" s="41">
        <f aca="true" t="shared" si="0" ref="S25:S31">R25/Q25</f>
        <v>0.4400654</v>
      </c>
      <c r="T25" s="42">
        <f>(1000000)+(1000000)</f>
        <v>2000000</v>
      </c>
      <c r="U25" s="74">
        <f aca="true" t="shared" si="1" ref="U25:U31">T25/Q25</f>
        <v>0.13333333333333333</v>
      </c>
      <c r="V25" s="55" t="s">
        <v>90</v>
      </c>
      <c r="W25" s="53" t="s">
        <v>85</v>
      </c>
    </row>
    <row r="26" spans="1:23" ht="72.75" customHeight="1">
      <c r="A26" s="101"/>
      <c r="B26" s="127"/>
      <c r="C26" s="128"/>
      <c r="D26" s="128"/>
      <c r="E26" s="128"/>
      <c r="F26" s="129"/>
      <c r="G26" s="71" t="s">
        <v>62</v>
      </c>
      <c r="H26" s="105" t="s">
        <v>67</v>
      </c>
      <c r="I26" s="106"/>
      <c r="J26" s="89"/>
      <c r="K26" s="86" t="s">
        <v>72</v>
      </c>
      <c r="L26" s="87"/>
      <c r="M26" s="56">
        <v>0.5</v>
      </c>
      <c r="N26" s="72">
        <f>+M26/100%</f>
        <v>0.5</v>
      </c>
      <c r="O26" s="181"/>
      <c r="P26" s="183"/>
      <c r="Q26" s="49">
        <v>5000000</v>
      </c>
      <c r="R26" s="42">
        <v>5000000</v>
      </c>
      <c r="S26" s="41">
        <f t="shared" si="0"/>
        <v>1</v>
      </c>
      <c r="T26" s="42">
        <f>(800000)+(2662608)+(1331304)</f>
        <v>4793912</v>
      </c>
      <c r="U26" s="74">
        <f t="shared" si="1"/>
        <v>0.9587824</v>
      </c>
      <c r="V26" s="52" t="s">
        <v>88</v>
      </c>
      <c r="W26" s="53" t="s">
        <v>85</v>
      </c>
    </row>
    <row r="27" spans="1:23" ht="99.75" customHeight="1">
      <c r="A27" s="102"/>
      <c r="B27" s="130"/>
      <c r="C27" s="131"/>
      <c r="D27" s="131"/>
      <c r="E27" s="131"/>
      <c r="F27" s="132"/>
      <c r="G27" s="71" t="s">
        <v>63</v>
      </c>
      <c r="H27" s="105" t="s">
        <v>68</v>
      </c>
      <c r="I27" s="106"/>
      <c r="J27" s="90"/>
      <c r="K27" s="86" t="s">
        <v>73</v>
      </c>
      <c r="L27" s="87"/>
      <c r="M27" s="51">
        <v>306</v>
      </c>
      <c r="N27" s="72">
        <f>+M27/550</f>
        <v>0.5563636363636364</v>
      </c>
      <c r="O27" s="181"/>
      <c r="P27" s="184"/>
      <c r="Q27" s="49">
        <v>22710000</v>
      </c>
      <c r="R27" s="42">
        <v>21683499</v>
      </c>
      <c r="S27" s="41">
        <f t="shared" si="0"/>
        <v>0.9547996036988111</v>
      </c>
      <c r="T27" s="42">
        <f>(4128448-2000000)+(4128448-2000000)+(4128448-1000000)+(4128448-1000000)</f>
        <v>10513792</v>
      </c>
      <c r="U27" s="74">
        <f t="shared" si="1"/>
        <v>0.4629586966094232</v>
      </c>
      <c r="V27" s="52" t="s">
        <v>91</v>
      </c>
      <c r="W27" s="53" t="s">
        <v>85</v>
      </c>
    </row>
    <row r="28" spans="1:23" ht="76.5" customHeight="1">
      <c r="A28" s="104">
        <v>2</v>
      </c>
      <c r="B28" s="179" t="s">
        <v>60</v>
      </c>
      <c r="C28" s="179"/>
      <c r="D28" s="179"/>
      <c r="E28" s="179"/>
      <c r="F28" s="179"/>
      <c r="G28" s="71" t="s">
        <v>64</v>
      </c>
      <c r="H28" s="173" t="s">
        <v>84</v>
      </c>
      <c r="I28" s="174"/>
      <c r="J28" s="88">
        <v>1</v>
      </c>
      <c r="K28" s="177" t="s">
        <v>74</v>
      </c>
      <c r="L28" s="178"/>
      <c r="M28" s="51">
        <v>80</v>
      </c>
      <c r="N28" s="72">
        <f>+M28/5500</f>
        <v>0.014545454545454545</v>
      </c>
      <c r="O28" s="180">
        <f>AVERAGE(N28:N30)</f>
        <v>0.3115151515151515</v>
      </c>
      <c r="P28" s="182">
        <f>+O28*J28</f>
        <v>0.3115151515151515</v>
      </c>
      <c r="Q28" s="73">
        <v>6000000</v>
      </c>
      <c r="R28" s="42">
        <v>6000000</v>
      </c>
      <c r="S28" s="41">
        <f t="shared" si="0"/>
        <v>1</v>
      </c>
      <c r="T28" s="42">
        <v>862608</v>
      </c>
      <c r="U28" s="74">
        <f t="shared" si="1"/>
        <v>0.143768</v>
      </c>
      <c r="V28" s="52" t="s">
        <v>94</v>
      </c>
      <c r="W28" s="53" t="s">
        <v>85</v>
      </c>
    </row>
    <row r="29" spans="1:23" ht="95.25" customHeight="1">
      <c r="A29" s="104"/>
      <c r="B29" s="179"/>
      <c r="C29" s="179"/>
      <c r="D29" s="179"/>
      <c r="E29" s="179"/>
      <c r="F29" s="179"/>
      <c r="G29" s="71" t="s">
        <v>65</v>
      </c>
      <c r="H29" s="173" t="s">
        <v>69</v>
      </c>
      <c r="I29" s="174"/>
      <c r="J29" s="89"/>
      <c r="K29" s="177" t="s">
        <v>75</v>
      </c>
      <c r="L29" s="178"/>
      <c r="M29" s="51">
        <v>35</v>
      </c>
      <c r="N29" s="72">
        <f>+M29/55</f>
        <v>0.6363636363636364</v>
      </c>
      <c r="O29" s="181"/>
      <c r="P29" s="183"/>
      <c r="Q29" s="73">
        <v>13000000</v>
      </c>
      <c r="R29" s="42">
        <v>13000000</v>
      </c>
      <c r="S29" s="41">
        <f t="shared" si="0"/>
        <v>1</v>
      </c>
      <c r="T29" s="42">
        <f>(1000000)+(1000000)+(1000000)+(1000000)</f>
        <v>4000000</v>
      </c>
      <c r="U29" s="74">
        <f t="shared" si="1"/>
        <v>0.3076923076923077</v>
      </c>
      <c r="V29" s="52" t="s">
        <v>92</v>
      </c>
      <c r="W29" s="53" t="s">
        <v>85</v>
      </c>
    </row>
    <row r="30" spans="1:23" ht="104.25" customHeight="1">
      <c r="A30" s="104"/>
      <c r="B30" s="179"/>
      <c r="C30" s="179"/>
      <c r="D30" s="179"/>
      <c r="E30" s="179"/>
      <c r="F30" s="179"/>
      <c r="G30" s="71" t="s">
        <v>83</v>
      </c>
      <c r="H30" s="173" t="s">
        <v>70</v>
      </c>
      <c r="I30" s="174"/>
      <c r="J30" s="90"/>
      <c r="K30" s="177" t="s">
        <v>74</v>
      </c>
      <c r="L30" s="178"/>
      <c r="M30" s="50">
        <v>156</v>
      </c>
      <c r="N30" s="72">
        <f>+M30/550</f>
        <v>0.28363636363636363</v>
      </c>
      <c r="O30" s="181"/>
      <c r="P30" s="184"/>
      <c r="Q30" s="73">
        <v>6000000</v>
      </c>
      <c r="R30" s="42">
        <v>2313040</v>
      </c>
      <c r="S30" s="41">
        <f t="shared" si="0"/>
        <v>0.38550666666666666</v>
      </c>
      <c r="T30" s="42">
        <f>(1000000)</f>
        <v>1000000</v>
      </c>
      <c r="U30" s="74">
        <f t="shared" si="1"/>
        <v>0.16666666666666666</v>
      </c>
      <c r="V30" s="52" t="s">
        <v>93</v>
      </c>
      <c r="W30" s="53" t="s">
        <v>85</v>
      </c>
    </row>
    <row r="31" spans="2:21" s="21" customFormat="1" ht="30.75" customHeight="1">
      <c r="B31" s="157"/>
      <c r="C31" s="157"/>
      <c r="D31" s="38"/>
      <c r="E31" s="31"/>
      <c r="F31" s="39"/>
      <c r="G31" s="172"/>
      <c r="H31" s="172"/>
      <c r="K31" s="43"/>
      <c r="L31" s="43"/>
      <c r="M31" s="44" t="s">
        <v>5</v>
      </c>
      <c r="N31" s="67">
        <f>AVERAGE(N25:N30)</f>
        <v>0.45212121212121215</v>
      </c>
      <c r="O31" s="81"/>
      <c r="P31" s="46">
        <f>AVERAGE(P25:P30)</f>
        <v>0.4521212121212121</v>
      </c>
      <c r="Q31" s="48">
        <f>SUM(Q25:Q30)</f>
        <v>67710000</v>
      </c>
      <c r="R31" s="82">
        <f>SUM(R25:R30)</f>
        <v>54597520</v>
      </c>
      <c r="S31" s="47">
        <f t="shared" si="0"/>
        <v>0.8063435238517206</v>
      </c>
      <c r="T31" s="83">
        <f>SUM(T25:T30)</f>
        <v>23170312</v>
      </c>
      <c r="U31" s="75">
        <f t="shared" si="1"/>
        <v>0.3421992615566386</v>
      </c>
    </row>
    <row r="32" spans="2:20" s="21" customFormat="1" ht="30.75" customHeight="1">
      <c r="B32" s="109" t="s">
        <v>37</v>
      </c>
      <c r="C32" s="109"/>
      <c r="D32" s="37">
        <v>0</v>
      </c>
      <c r="F32" s="22" t="s">
        <v>36</v>
      </c>
      <c r="G32" s="122">
        <v>43403</v>
      </c>
      <c r="H32" s="123"/>
      <c r="M32" s="27"/>
      <c r="N32" s="68"/>
      <c r="O32" s="23"/>
      <c r="P32" s="23"/>
      <c r="Q32" s="40"/>
      <c r="R32" s="40"/>
      <c r="S32" s="24"/>
      <c r="T32" s="62"/>
    </row>
    <row r="33" spans="18:19" ht="12.75">
      <c r="R33" s="9"/>
      <c r="S33" s="9"/>
    </row>
    <row r="34" spans="18:19" ht="12.75">
      <c r="R34" s="9"/>
      <c r="S34" s="9"/>
    </row>
    <row r="35" spans="1:22" s="11" customFormat="1" ht="21.75" customHeight="1">
      <c r="A35" s="1"/>
      <c r="B35" s="10"/>
      <c r="C35" s="99" t="s">
        <v>39</v>
      </c>
      <c r="D35" s="99"/>
      <c r="E35" s="99"/>
      <c r="F35" s="99"/>
      <c r="G35" s="99"/>
      <c r="H35" s="99"/>
      <c r="I35" s="99"/>
      <c r="J35" s="99"/>
      <c r="K35" s="99"/>
      <c r="L35" s="99"/>
      <c r="M35" s="84" t="s">
        <v>45</v>
      </c>
      <c r="N35" s="84"/>
      <c r="O35" s="84"/>
      <c r="P35" s="84"/>
      <c r="Q35" s="84"/>
      <c r="R35" s="84"/>
      <c r="S35" s="84"/>
      <c r="T35" s="84"/>
      <c r="U35" s="84"/>
      <c r="V35" s="85"/>
    </row>
    <row r="36" spans="1:22" s="11" customFormat="1" ht="29.25" customHeight="1">
      <c r="A36" s="96" t="s">
        <v>16</v>
      </c>
      <c r="B36" s="97"/>
      <c r="C36" s="99" t="s">
        <v>82</v>
      </c>
      <c r="D36" s="99"/>
      <c r="E36" s="99"/>
      <c r="F36" s="99"/>
      <c r="G36" s="99"/>
      <c r="H36" s="99"/>
      <c r="I36" s="99"/>
      <c r="J36" s="99"/>
      <c r="K36" s="99"/>
      <c r="L36" s="99"/>
      <c r="M36" s="84" t="s">
        <v>52</v>
      </c>
      <c r="N36" s="84"/>
      <c r="O36" s="84"/>
      <c r="P36" s="84"/>
      <c r="Q36" s="84"/>
      <c r="R36" s="84"/>
      <c r="S36" s="84"/>
      <c r="T36" s="84"/>
      <c r="U36" s="84"/>
      <c r="V36" s="85"/>
    </row>
    <row r="37" spans="1:22" ht="29.25" customHeight="1">
      <c r="A37" s="96" t="s">
        <v>15</v>
      </c>
      <c r="B37" s="97"/>
      <c r="C37" s="99"/>
      <c r="D37" s="99"/>
      <c r="E37" s="99"/>
      <c r="F37" s="99"/>
      <c r="G37" s="99"/>
      <c r="H37" s="99"/>
      <c r="I37" s="99"/>
      <c r="J37" s="99"/>
      <c r="K37" s="99"/>
      <c r="L37" s="99"/>
      <c r="M37" s="84"/>
      <c r="N37" s="84"/>
      <c r="O37" s="84"/>
      <c r="P37" s="84"/>
      <c r="Q37" s="84"/>
      <c r="R37" s="84"/>
      <c r="S37" s="84"/>
      <c r="T37" s="84"/>
      <c r="U37" s="84"/>
      <c r="V37" s="85"/>
    </row>
    <row r="38" spans="1:22" ht="29.25" customHeight="1">
      <c r="A38" s="96" t="s">
        <v>17</v>
      </c>
      <c r="B38" s="97"/>
      <c r="C38" s="99" t="s">
        <v>76</v>
      </c>
      <c r="D38" s="99"/>
      <c r="E38" s="99"/>
      <c r="F38" s="99"/>
      <c r="G38" s="99"/>
      <c r="H38" s="99"/>
      <c r="I38" s="99"/>
      <c r="J38" s="99"/>
      <c r="K38" s="99"/>
      <c r="L38" s="99"/>
      <c r="M38" s="84" t="s">
        <v>53</v>
      </c>
      <c r="N38" s="84"/>
      <c r="O38" s="84"/>
      <c r="P38" s="84"/>
      <c r="Q38" s="84"/>
      <c r="R38" s="84"/>
      <c r="S38" s="84"/>
      <c r="T38" s="84"/>
      <c r="U38" s="84"/>
      <c r="V38" s="85"/>
    </row>
    <row r="39" spans="1:22" ht="29.25" customHeight="1">
      <c r="A39" s="96" t="s">
        <v>18</v>
      </c>
      <c r="B39" s="97"/>
      <c r="C39" s="98">
        <v>43654</v>
      </c>
      <c r="D39" s="99"/>
      <c r="E39" s="99"/>
      <c r="F39" s="99"/>
      <c r="G39" s="99"/>
      <c r="H39" s="99"/>
      <c r="I39" s="99"/>
      <c r="J39" s="99"/>
      <c r="K39" s="99"/>
      <c r="L39" s="99"/>
      <c r="M39" s="91">
        <f>C39</f>
        <v>43654</v>
      </c>
      <c r="N39" s="84"/>
      <c r="O39" s="84"/>
      <c r="P39" s="84"/>
      <c r="Q39" s="84"/>
      <c r="R39" s="84"/>
      <c r="S39" s="84"/>
      <c r="T39" s="84"/>
      <c r="U39" s="84"/>
      <c r="V39" s="85"/>
    </row>
    <row r="52" ht="12.75">
      <c r="K52" s="25"/>
    </row>
  </sheetData>
  <sheetProtection password="CCD1" sheet="1"/>
  <mergeCells count="81">
    <mergeCell ref="O25:O27"/>
    <mergeCell ref="P25:P27"/>
    <mergeCell ref="O28:O30"/>
    <mergeCell ref="P28:P30"/>
    <mergeCell ref="V22:V24"/>
    <mergeCell ref="Q22:Q24"/>
    <mergeCell ref="P23:P24"/>
    <mergeCell ref="A28:A30"/>
    <mergeCell ref="H28:I28"/>
    <mergeCell ref="H29:I29"/>
    <mergeCell ref="K28:L28"/>
    <mergeCell ref="K29:L29"/>
    <mergeCell ref="B28:F30"/>
    <mergeCell ref="K30:L30"/>
    <mergeCell ref="H22:I24"/>
    <mergeCell ref="J22:J24"/>
    <mergeCell ref="G31:H31"/>
    <mergeCell ref="H30:I30"/>
    <mergeCell ref="W22:W24"/>
    <mergeCell ref="U22:U24"/>
    <mergeCell ref="H26:I26"/>
    <mergeCell ref="H27:I27"/>
    <mergeCell ref="K25:L25"/>
    <mergeCell ref="K26:L26"/>
    <mergeCell ref="B31:C31"/>
    <mergeCell ref="K11:L13"/>
    <mergeCell ref="Q11:R13"/>
    <mergeCell ref="O22:P22"/>
    <mergeCell ref="M23:M24"/>
    <mergeCell ref="O23:O24"/>
    <mergeCell ref="G22:G24"/>
    <mergeCell ref="D11:G11"/>
    <mergeCell ref="M14:V14"/>
    <mergeCell ref="K22:L24"/>
    <mergeCell ref="A16:C18"/>
    <mergeCell ref="D12:G14"/>
    <mergeCell ref="D16:G18"/>
    <mergeCell ref="D19:G21"/>
    <mergeCell ref="A15:C15"/>
    <mergeCell ref="D15:G15"/>
    <mergeCell ref="A12:C14"/>
    <mergeCell ref="C37:L37"/>
    <mergeCell ref="M35:V35"/>
    <mergeCell ref="N23:N24"/>
    <mergeCell ref="M36:V36"/>
    <mergeCell ref="C36:L36"/>
    <mergeCell ref="R22:R24"/>
    <mergeCell ref="M37:V37"/>
    <mergeCell ref="G32:H32"/>
    <mergeCell ref="B25:F27"/>
    <mergeCell ref="M22:N22"/>
    <mergeCell ref="A37:B37"/>
    <mergeCell ref="T22:T24"/>
    <mergeCell ref="S1:V1"/>
    <mergeCell ref="S2:V2"/>
    <mergeCell ref="A5:V5"/>
    <mergeCell ref="A1:C4"/>
    <mergeCell ref="D1:R2"/>
    <mergeCell ref="A11:C11"/>
    <mergeCell ref="S3:U3"/>
    <mergeCell ref="S4:U4"/>
    <mergeCell ref="D3:R4"/>
    <mergeCell ref="M11:P11"/>
    <mergeCell ref="J28:J30"/>
    <mergeCell ref="H25:I25"/>
    <mergeCell ref="A38:B38"/>
    <mergeCell ref="S22:S24"/>
    <mergeCell ref="A22:A24"/>
    <mergeCell ref="B22:F24"/>
    <mergeCell ref="C38:L38"/>
    <mergeCell ref="B32:C32"/>
    <mergeCell ref="M38:V38"/>
    <mergeCell ref="K27:L27"/>
    <mergeCell ref="J25:J27"/>
    <mergeCell ref="M39:V39"/>
    <mergeCell ref="A19:C21"/>
    <mergeCell ref="A36:B36"/>
    <mergeCell ref="C39:L39"/>
    <mergeCell ref="C35:L35"/>
    <mergeCell ref="A39:B39"/>
    <mergeCell ref="A25:A27"/>
  </mergeCells>
  <hyperlinks>
    <hyperlink ref="W25" r:id="rId1" display="\\Siat1\140-34 siat\Año_2019"/>
    <hyperlink ref="W26" r:id="rId2" display="\\Siat1\140-34 siat\Año_2019"/>
    <hyperlink ref="W27" r:id="rId3" display="\\Siat1\140-34 siat\Año_2019"/>
    <hyperlink ref="W28" r:id="rId4" display="\\Siat1\140-34 siat\Año_2019"/>
    <hyperlink ref="W29" r:id="rId5" display="\\Siat1\140-34 siat\Año_2019"/>
    <hyperlink ref="W30" r:id="rId6" display="\\Siat1\140-34 siat\Año_2019"/>
  </hyperlinks>
  <printOptions horizontalCentered="1" verticalCentered="1"/>
  <pageMargins left="0.1968503937007874" right="0.07874015748031496" top="0.1968503937007874" bottom="0.11811023622047245" header="0" footer="0"/>
  <pageSetup horizontalDpi="600" verticalDpi="600" orientation="landscape" paperSize="121" scale="29" r:id="rId10"/>
  <drawing r:id="rId9"/>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Diego Alfredo Roa Niño</cp:lastModifiedBy>
  <cp:lastPrinted>2017-09-19T13:50:20Z</cp:lastPrinted>
  <dcterms:created xsi:type="dcterms:W3CDTF">2009-04-01T16:45:05Z</dcterms:created>
  <dcterms:modified xsi:type="dcterms:W3CDTF">2019-07-15T15:11:09Z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