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800" activeTab="0"/>
  </bookViews>
  <sheets>
    <sheet name="POA-1" sheetId="1" r:id="rId1"/>
  </sheets>
  <definedNames/>
  <calcPr fullCalcOnLoad="1"/>
</workbook>
</file>

<file path=xl/comments1.xml><?xml version="1.0" encoding="utf-8"?>
<comments xmlns="http://schemas.openxmlformats.org/spreadsheetml/2006/main">
  <authors>
    <author>Celia Vel?squez</author>
    <author>Hugo Armando Diaz</author>
  </authors>
  <commentList>
    <comment ref="M22" authorId="0">
      <text>
        <r>
          <rPr>
            <b/>
            <sz val="9"/>
            <rFont val="Tahoma"/>
            <family val="2"/>
          </rPr>
          <t>Esta casilla corresponde a cada actividad POA según su indicador</t>
        </r>
        <r>
          <rPr>
            <sz val="9"/>
            <rFont val="Tahoma"/>
            <family val="2"/>
          </rPr>
          <t xml:space="preserve">
</t>
        </r>
      </text>
    </comment>
    <comment ref="R22" authorId="0">
      <text>
        <r>
          <rPr>
            <b/>
            <sz val="9"/>
            <rFont val="Tahoma"/>
            <family val="2"/>
          </rPr>
          <t>Esta actividad corresponde al promedio ponderadode todas las actividades POA que cumplen la meta PA</t>
        </r>
        <r>
          <rPr>
            <sz val="9"/>
            <rFont val="Tahoma"/>
            <family val="2"/>
          </rPr>
          <t xml:space="preserve">
</t>
        </r>
      </text>
    </comment>
    <comment ref="U29" authorId="1">
      <text>
        <r>
          <rPr>
            <b/>
            <sz val="9"/>
            <rFont val="Tahoma"/>
            <family val="2"/>
          </rPr>
          <t>Hugo Armando Diaz:
los cuatro contratistas</t>
        </r>
      </text>
    </comment>
  </commentList>
</comments>
</file>

<file path=xl/sharedStrings.xml><?xml version="1.0" encoding="utf-8"?>
<sst xmlns="http://schemas.openxmlformats.org/spreadsheetml/2006/main" count="140" uniqueCount="126">
  <si>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</si>
  <si>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</si>
  <si>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</si>
  <si>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</si>
  <si>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</si>
  <si>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</si>
  <si>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</si>
  <si>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</si>
  <si>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</si>
  <si>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</si>
  <si>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</si>
  <si>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</si>
  <si>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</si>
  <si>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</si>
  <si>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</si>
  <si>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</si>
  <si>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</si>
  <si>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</si>
  <si>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</si>
  <si>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</si>
  <si>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</si>
  <si>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</si>
  <si>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</si>
  <si>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</si>
  <si>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</si>
  <si>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</si>
  <si>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</si>
  <si>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</si>
  <si>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</si>
  <si>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</si>
  <si>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</si>
  <si>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</si>
  <si>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</si>
  <si>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</si>
  <si>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</si>
  <si>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</si>
  <si>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</si>
  <si>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</si>
  <si>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</si>
  <si>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</si>
  <si>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</si>
  <si>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</si>
  <si>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</si>
  <si>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</si>
  <si>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</si>
  <si>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</si>
  <si>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</si>
  <si>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</si>
  <si>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</si>
  <si>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</si>
  <si>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</si>
  <si>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GESTIÓN AMBIENTAL DEL TERRITORIO</t>
  </si>
  <si>
    <t xml:space="preserve">Planeación y ordenamiento del territorio. </t>
  </si>
  <si>
    <t>Areas Protegidas y Ecosistemas Estrategicos</t>
  </si>
  <si>
    <t>Administración y Manejo de Áreas Protegidas</t>
  </si>
  <si>
    <t>3205-0900-0001-0002-01</t>
  </si>
  <si>
    <r>
      <t xml:space="preserve">AÑO: </t>
    </r>
    <r>
      <rPr>
        <b/>
        <u val="single"/>
        <sz val="16"/>
        <rFont val="Arial"/>
        <family val="2"/>
      </rPr>
      <t>2019</t>
    </r>
  </si>
  <si>
    <t>N.</t>
  </si>
  <si>
    <t>Administrar y Fortalecer la Red Física del SIRAP CORPOBOYACA</t>
  </si>
  <si>
    <t xml:space="preserve">Realizar acciones que permitan el desarrollo del proyecto GEF SINAP </t>
  </si>
  <si>
    <t>Realizar acciones de fortalecimiento del SIRAP y los ecosistemas estratégicos (páramos y/o humedales)</t>
  </si>
  <si>
    <t>Realizar  acciones para el fortalecimiento de las RNSC del SIRAP-CORPOBOYACA</t>
  </si>
  <si>
    <t>implementar acciiones para la Adminstración y manejo de las áreas regionales del SIRAP-Corpoboyaca</t>
  </si>
  <si>
    <t>Realizar el proceso de vinculación de las éntidades privadas, al Proyecto Plan Padrino</t>
  </si>
  <si>
    <t>Realizar acciones para el posicionamiento y divulgación del SIRAP-CORPOBOYACA</t>
  </si>
  <si>
    <t>Avanzar en el estudio de tenencia de dos área protegidas</t>
  </si>
  <si>
    <t>METAS AÑO 2019 POA</t>
  </si>
  <si>
    <t>METAS AÑO 2019 P.A.</t>
  </si>
  <si>
    <t xml:space="preserve">100% de ejecución, acciones que permitan el desarrollo del proyecto GEF SINAP </t>
  </si>
  <si>
    <t>100% de ejecución de las acciones de fortalecimiento del SIRAP y los ecosistemas estratégicos (páramos y/o humedales)</t>
  </si>
  <si>
    <t>100% de las acciones para el  fortalecimiento de las RNSC para el SIRAP-CORPOBOYACA</t>
  </si>
  <si>
    <t>1 Proyecto piloto (2 Guarda parques) de adminsitración y manejo de las áreas protegidas del SIRAP</t>
  </si>
  <si>
    <t>Cinco entidades vinculada al Plan Padrino</t>
  </si>
  <si>
    <t>0,67% de avace en el estudio de tenencia de dos areas protegidas</t>
  </si>
  <si>
    <t>% de acciones ejecutadas/No de acciones programadas</t>
  </si>
  <si>
    <t>%o de acciones de fortalecimiento del SIRAP y los ecosistemas estratégicosejecutadas /No  de acciones programadas</t>
  </si>
  <si>
    <t>Número de entidades vinculadas al Proyecto Plan Padrino/No. De entidades programadas</t>
  </si>
  <si>
    <t>Número de acciones realizadas para el posicionamiento y divulgación del SIRAP</t>
  </si>
  <si>
    <t>%de avance en los estudios de tenencia de dos areas protegidas/% de avance programado</t>
  </si>
  <si>
    <t>% de Actividades de fortalecimiento realizadas/ Numero de Actividades programadas</t>
  </si>
  <si>
    <t>AVANCE METAS POA 2019</t>
  </si>
  <si>
    <t>AVANCE METAS PA 2019</t>
  </si>
  <si>
    <t>Inscripción de áreas protegidas en el RUNAP</t>
  </si>
  <si>
    <t>Inscribir un área protegidas decarada u homologada</t>
  </si>
  <si>
    <t>1 área protegida inscrita</t>
  </si>
  <si>
    <t>% de la superficie de áreas protegidas regionales declaradas homologadas o recategorizadas, inscritas en el RUNAP/% de superficie programadas</t>
  </si>
  <si>
    <t>Administrar y Fortalecer la Red de Actores del SIRAP CORPOBOYACÁ</t>
  </si>
  <si>
    <t>Realizar el septimo encuentro del CORAP</t>
  </si>
  <si>
    <t>Realizar tres mesas de trabajo con los subcomités del CORAP</t>
  </si>
  <si>
    <t>Un encuentro del CORAP programado y desarrollado con intercambio de experiencias</t>
  </si>
  <si>
    <t>Tres mesas realizadas</t>
  </si>
  <si>
    <t>No. De encuentros del CORAP realizados/No de encuentros programados</t>
  </si>
  <si>
    <t>No. De mesas</t>
  </si>
  <si>
    <t>N.A.</t>
  </si>
  <si>
    <t>Número  acciones priroizadas</t>
  </si>
  <si>
    <t>110-17 CNV  017-2018</t>
  </si>
  <si>
    <t>140-6101 DRMI Bosques Secos
140-6101 DRMI Lago Sochagota</t>
  </si>
  <si>
    <t>110-15 CPS 2019-015</t>
  </si>
  <si>
    <t>110-15 CPS 2019-022</t>
  </si>
  <si>
    <t>MARZO</t>
  </si>
  <si>
    <t>Total</t>
  </si>
  <si>
    <t>Envío de comunicaciones a la Subdirección de Gestión de Información de áreas Protegidas de Parques Naturales Regionales de shapes de la homologación del DRMI Lago Sochagota y la Cuenca que lo alimenta y del DRMI Bosques Secos del Chicamocha, para inscripción en el RUNAP</t>
  </si>
  <si>
    <t>Comunicaciones 03233 y 03234 del 18 de marzo de 2019</t>
  </si>
  <si>
    <t>110-15 CPS 2019-106
110-15 CPS 2019-112</t>
  </si>
  <si>
    <t>140-6101 Áreas protegidas</t>
  </si>
  <si>
    <t>0.9</t>
  </si>
  <si>
    <t>X</t>
  </si>
  <si>
    <t>3</t>
  </si>
  <si>
    <t>Revisión del 40% de los predios en el VUR, ubicados en los PNR de El Peligro, PNR Páramo de Rabanal y DRMI Lago de Sochagota</t>
  </si>
  <si>
    <t>0,95</t>
  </si>
  <si>
    <t>1</t>
  </si>
  <si>
    <r>
      <rPr>
        <b/>
        <u val="single"/>
        <sz val="10"/>
        <rFont val="Arial"/>
        <family val="2"/>
      </rPr>
      <t xml:space="preserve">1. Áreas protegidas
</t>
    </r>
    <r>
      <rPr>
        <sz val="10"/>
        <rFont val="Arial"/>
        <family val="2"/>
      </rPr>
      <t xml:space="preserve">* Declaratoria de DRMI Bosques Secos del Chicamocha. Acuerdo 002 de 31 de enero de 2019
* Declaratoria de DRMI Lago Sochagota y la cuenca que lo alimenta 003 de 31 de Enero de 2019.
* Reunión gobernación para avanzar en proceso de fortalecimiento en el marco del SIDAP Boyacá.
* Participación Consejo Nacional de Áreas Protegidas (CONAP) realizado en la ciudad de Bogotá el 05-03-2019.
* Acompañamiento a delegación de la Corporación en visita técnica realizada en DRMI Bosques Secos del Chicamocha y participación en reunión para avanzar en la Formulación del Plan de Ordenamiento Ecoturístico (26-03-2019)
* Gestión de recursos ante el programa Riqueza Natural de USAID que permita el cumplimiento de los objetivos de conservación del Área protegida y el fortalecimiento del turismo rural del DRMI Bosques Secos de Chicamocha (05-04-2019)
* Reuniones con las administraciones municipales de Duitama y Nobsa, para fortalecimiento de los Sistemas Municipales de Áreas protegidas (09 y 16-05-2019) y con la administración del municipio de Páez (18-06-2019) y Tota (08-07 para la conformación del SIMAP 
* Lanzamiento del programa 'Guardaparques Protectores del Ambiente" (23-05-2019)
* Visitá técnica al PNR Quinchas como apoyo en la formulación del Plan de Ordenamiento Ecoturístico.
*  Reunión territorial Soata para avanzar en acciones para procesos de divulgación y socialización de la declaratoria del DRMI Bosques secos del Chicamocha.
*Partipación con ponencia en el III Congreso LAtinoamericano y dle Caribe de áreas Protegidas LIma Perú del 15 al 18 de Octubre.
* Mesa de trabajo para avanzar en el procesi de adiopción del plan de manejo de RFP El malmo y WWF.
* Reunión con los alcaldes electos para socializar el proceso de Declaratoria del DRMI Bosques Secos del Chicamocha.
</t>
    </r>
    <r>
      <rPr>
        <b/>
        <u val="single"/>
        <sz val="10"/>
        <rFont val="Arial"/>
        <family val="2"/>
      </rPr>
      <t xml:space="preserve">2. Ecosistemas estratégicos
</t>
    </r>
    <r>
      <rPr>
        <sz val="10"/>
        <rFont val="Arial"/>
        <family val="2"/>
      </rPr>
      <t xml:space="preserve">
</t>
    </r>
    <r>
      <rPr>
        <b/>
        <u val="single"/>
        <sz val="10"/>
        <rFont val="Arial"/>
        <family val="2"/>
      </rPr>
      <t xml:space="preserve">2.1. Humedales
</t>
    </r>
    <r>
      <rPr>
        <sz val="10"/>
        <rFont val="Arial"/>
        <family val="2"/>
      </rPr>
      <t xml:space="preserve">* Socialización de resultados finales y concertación de los programas y proyectos del Plan de Manejo del humedal Ciénaga de Palagua, con la comunidad de influencia directa de ejecución del proyecto. 
* Participación en foro deliberativo para la protección y manejo sostenible del humedal Ciénega de palagua convocada por el Sistema de control fiscal participativo de la contraloría general de la nación (13-06-2019)
* Presentación del componente estratégico del PM de Ciénaga de palagua, ante gremio de hidrocarburos para retroalimentación (10-05-2019)
* Finalización del proceso de delimitación de los humedales priorizados en el municipio de Tunja, y adopción mediante Resolución 1336 del 8 de mayo de 2019.
* Finalización del proceso de delimitación del humedal El Cortez, adopción mediante Resolución 1474 del 16 de mayo de 2019 y socialización de resultados
* Finalización del proceso de delimitación del humedal El Rosal del municipio de Iza, y adopción mediante Resolución 1587 del 24 de mayo de 2019.
* Mesa de trabajo con WWF, Minambiente y Fundación montecitos para avanzar en análisis técnicos que permita proponer una figura de manejo que permita la preservación, restauración y uso sostenible del Lago de Tota (22-04-2019, 31-05-2019).
* Mesa de trabajo con procuraduría General de la República para proyecto Lago de Tota (13-08-2019)
* Realización de trabajo de campo y documento del estado de la biodiversidad en el lago de Tota.
*Reunión para avanzar en el proceso de delimtiación del humedal chicamocha en el municipo de Sogamoso.
</t>
    </r>
    <r>
      <rPr>
        <b/>
        <u val="single"/>
        <sz val="10"/>
        <rFont val="Arial"/>
        <family val="2"/>
      </rPr>
      <t>2.2. Páramos</t>
    </r>
    <r>
      <rPr>
        <sz val="10"/>
        <rFont val="Arial"/>
        <family val="2"/>
      </rPr>
      <t xml:space="preserve">
* Participación en reunión con las comunidades de los municipios de Monguí, Gámeza, Socha, Toca, Tota, en las que se resolvió dudas sobre el proceso y alcance de la delimitación de los páramos Siscunsí- Ocetá, Pisba y Tota- Bijagual - Mapapacha respectivamente 
* Participación en mesa realizada con el Ministro y profesionales del MADS, del MADR y MME, para avanzar en la delimitación del complejo de páramo de Pisba (29-03-2019)
* Participación en las mesas de trabajo realizadas por el MADS en los municipios de Socha, Gámeza y Socotá, en el marco de la delimitación del páramo de Pisba (19 y 26-05-2019)
* Formulación del proyecto Elaboración del diagnóstico como insumo para la formulación del Plana de Maneo del PNR Cortadera y Complejo Tota- Bijagual . Mamapacha.
* Participación de la reunión de avance del proceso de restauración en complejos de páramo de la RAPE el dia 22 de Octubre.
*Reunión seguimiento al convenio CNV  026-2019 en el marco del proyecto BoyacáBIO.
</t>
    </r>
    <r>
      <rPr>
        <b/>
        <u val="single"/>
        <sz val="10"/>
        <rFont val="Arial"/>
        <family val="2"/>
      </rPr>
      <t>3. Otros</t>
    </r>
    <r>
      <rPr>
        <sz val="10"/>
        <rFont val="Arial"/>
        <family val="2"/>
      </rPr>
      <t xml:space="preserve">
* Participación mesa de trabajo con Fenalcarbón en el que se trataron asuntos del sector (14-03-2019)
* Participación en reunión con EMGESA para revisar alternativas de trazado de nuevas líneas de energía entre Sogamoso y Yopal (19-03-2019) 
* Visita técnica estudio de impacto de ambiental en la zona de incendio de la peña localizado en el municipio de Cómbita dentro del complejo de páramo Iguaque-Merchán.
* Participación mesa de Mesa Técnica Minero-Ambiental del municipio de Samacá (06-05-201Participación en foro ambiental, realizado en el marco de la semana ambiental del municipio de Paipa (18-07-2019)                  
* Visita quebrada la Colorada en el municipio de Tunja, para definición de medidas de manejo de ronda
* Participación mesa de diálogo intersecto(17 y 18 de septiembre)
*Reunión  proceso de actualización POMCA Lago de Tota.</t>
    </r>
  </si>
  <si>
    <t>1 proyecto Piloto implementado</t>
  </si>
  <si>
    <t>Definición de Plan de trabajo para realización de las 15 visitas técnicas a las RNSC del SIRAP Corpoboyacá.
Visita a la RNSC Jacamaki, Nido de águilas, Los Aguacos y El Cardón (municipio de Gachantiva), Madre Monte, Rojitama (Arcabuco) con el fin de generar insumos para la formulación de los Planes de manejo, como estrategia de fortalecimiento de la red de reservas de la sociedad civil. De estas se avanzó con la contrucción del documento de la primera.
Visita a la RNSC El Bosque (municipio de Gachantiva), la cual está en proceso de reconocimiento por parte del MADS.
Participación en el taller de formtalecimiento de las RNSC del alto Ricaurte, desarrollado en la RNSC Cochahuaria en el muncipio de Gachantiva durante los días 4 y 5 de abril.
Visita a la RNSC Veronia y RNSC Ananda (Municipio de Arcabuco) para apoyo en los procesos de planificación y estado actual.</t>
  </si>
  <si>
    <t xml:space="preserve">Proceso de elaboración de estudios previos para la contratación del guada parques.
Contratación de guarda parques para el PNR Peligro CPS 2019-106 y PNR Rabanal CPS 2019-112
8 Talleres de educación ambiental
8 jornadas de Recuperación vegetal
8 mesas para el fortalecimiento de lo COLAPs
80 recorridos de control y vigiilancia
</t>
  </si>
  <si>
    <t>Reuniones con CARBONES ANDINOS (06-02-2019), ASOCOQUE (07-02-2019), EBSA (14-02-2019) y CEMEX (26-02-2019).
Formulación de 6 proyectos y finalización de documento para presentar a entidades interesadas en ingresar al Plan Padrino.
Diseño de Logo del Plan Padrino
Elaboración de textos para folletos e infocomercial
Elaboración de las categorías de reconocimiento del programa y determinación de beneficios de vinculación al programa
Establecimiento de alianza estratégica para la vinculación de las empresas privadas
Actualización de información disponible en página web
Diseño del folleto divulgativo</t>
  </si>
  <si>
    <t>110-15 CDS 2019-2014</t>
  </si>
  <si>
    <t>Contratación de logística para la realización del evento.
Realización del  Octavo encuentrro del Comité Regional de Áreas Protegidas (CORAP) con la participación de 340 personas, 23 entidades, 1 instituto de investigación, 4 universidades, 5 corporaciones, 1 gobernación, 40 RNSC, 10 SIMAPs y representantes de comunidades de 11 áreas protegidas regionales.</t>
  </si>
  <si>
    <t>Contratación de logística para la realización del evento.
Realización de mesa de trabajo con los representantes de las RNSC (21-09-2019), y con los Respresentantes de los Sistemas Municipales de Áreas protegidas -SIMAP (25-09-20149). 
Realización de mesa de trabajo con los representantes del subcomite de las áreas protegidas Regionales (29-10-2019)</t>
  </si>
  <si>
    <t>DIEGO ALFREDO ROA NIÑO</t>
  </si>
  <si>
    <t>Subdirector de Planeación y Sistemas de Información ( E )</t>
  </si>
  <si>
    <t xml:space="preserve">HUGO ARMANDO DÍAZ S. </t>
  </si>
  <si>
    <t>Suscripción de acta de inicio del Convenio CNV  017-2018 firmado el año anterior con la WWF, para el fortalecimiento de las áreas protegidas Regionales y Ecosistemas estratégicos en Jurisdicción (18-02-2019)
Participación en el III comite directivo del proyecto nación GEF-SINAP para la consolidacion del Sistema Nacional de Áreas Protegidas, en el que se presentaron los avances de ejecución de las actividades.
Participación en el primer Comité Técnico para el año 2019 de la subregión Andes Nororientales, en el marco del proyecto GEF-SINAP "Para la consolidación del Sistema Nacional de Áreas Protegidas". (10-12 de abril,)
Contratación de equipo de profesionales requeridos para la ejecución de actividades del Convenio en PNR Siscunsí- Ocetá y DRMI Bosques secos del Chicamocha. 
Participación taller de "Diagnóstico" para la contrucción de la politica para el Sistema Nacional de Áreas Protegidas (SINAP) en el marco del proyecto GEF-SINAP. 
Entrega por parte de la WWF de equipos (GPS, DRON y RTK) para la realización de las actividades del proyecto.
Participación en el Segundo Comité Técnico para el año 2019 de la subregión Andes Nororientales, en el marco del proyecto GEF-SINAP "Para la consolidación del Sistema Nacional de Áreas Protegidas". ( 19 y 20 de septiembre).
Participación en el Tercer Comité Técnico para el año 2019 de la subregión Andes Nororientales, en el marco del proyecto GEF-SINAP "Para la consolidación del Sistema Nacional de Áreas Protegidas". (27 al 29 de Noviembre).</t>
  </si>
  <si>
    <t>+</t>
  </si>
  <si>
    <t xml:space="preserve">Diseño de folleto informativo de ecosistemas estratégicos: páramos 
Generación de textos para diseño y elaboración de folleto divulgativo de áreas protegidas. 
Actualización de información disponible en la página Web de la Corporación sobre ecosistemas estratégicos, áreas protegidas, vinculación al plan padrino, entre otros
Se elaboraron las agendas , esferos, carpetas, sombrillas, gorras que generaron el posicionamiento y divulgación del SIRAP-CORPOBOYACA.
</t>
  </si>
  <si>
    <t>PROFESIONAL ESPECIALIZADO</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</si>
</sst>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0.0%"/>
    <numFmt numFmtId="191" formatCode="0.0"/>
    <numFmt numFmtId="192" formatCode="0.000"/>
    <numFmt numFmtId="193" formatCode="0.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b/>
      <u val="single"/>
      <sz val="16"/>
      <name val="Arial"/>
      <family val="2"/>
    </font>
    <font>
      <b/>
      <u val="single"/>
      <sz val="10"/>
      <name val="Arial"/>
      <family val="2"/>
    </font>
    <font>
      <sz val="10"/>
      <color indexed="8"/>
      <name val="Arial"/>
      <family val="2"/>
    </font>
    <font>
      <sz val="9"/>
      <color indexed="8"/>
      <name val="Trebuchet MS"/>
      <family val="2"/>
    </font>
    <font>
      <b/>
      <sz val="10"/>
      <color indexed="8"/>
      <name val="Arial"/>
      <family val="2"/>
    </font>
    <font>
      <sz val="10"/>
      <color theme="1"/>
      <name val="Arial"/>
      <family val="2"/>
    </font>
    <font>
      <sz val="9"/>
      <color rgb="FF000000"/>
      <name val="Trebuchet MS"/>
      <family val="2"/>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color indexed="63"/>
      </top>
      <bottom style="thin"/>
    </border>
    <border>
      <left style="thin"/>
      <right style="medium"/>
      <top style="thin"/>
      <bottom style="medium"/>
    </border>
    <border>
      <left style="medium"/>
      <right style="medium"/>
      <top>
        <color indexed="63"/>
      </top>
      <bottom style="medium"/>
    </border>
    <border>
      <left style="thin"/>
      <right style="thin"/>
      <top style="thin"/>
      <bottom/>
    </border>
    <border>
      <left style="thin"/>
      <right style="thin"/>
      <top style="medium"/>
      <bottom style="medium"/>
    </border>
    <border>
      <left style="thin"/>
      <right style="medium"/>
      <top style="medium"/>
      <bottom style="medium"/>
    </border>
    <border>
      <left style="thin"/>
      <right style="thin"/>
      <top/>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27">
    <xf numFmtId="0" fontId="0" fillId="0" borderId="0" xfId="0" applyAlignment="1">
      <alignment/>
    </xf>
    <xf numFmtId="0" fontId="18" fillId="0" borderId="0" xfId="0" applyFont="1" applyFill="1" applyBorder="1" applyAlignment="1" applyProtection="1">
      <alignment horizontal="center" vertical="center" wrapText="1"/>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10" xfId="0"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0" fontId="19" fillId="0" borderId="13" xfId="0" applyFont="1" applyFill="1" applyBorder="1" applyAlignment="1" applyProtection="1">
      <alignment horizontal="justify" vertical="center"/>
      <protection/>
    </xf>
    <xf numFmtId="3" fontId="0" fillId="0" borderId="14" xfId="0" applyNumberFormat="1" applyFont="1" applyFill="1" applyBorder="1" applyAlignment="1" applyProtection="1">
      <alignment horizontal="right" vertical="center"/>
      <protection/>
    </xf>
    <xf numFmtId="9" fontId="0" fillId="0" borderId="10" xfId="55" applyFont="1" applyFill="1" applyBorder="1" applyAlignment="1" applyProtection="1">
      <alignment horizontal="center" vertical="center" wrapText="1"/>
      <protection/>
    </xf>
    <xf numFmtId="3" fontId="19" fillId="0" borderId="15" xfId="0" applyNumberFormat="1" applyFont="1" applyFill="1" applyBorder="1" applyAlignment="1" applyProtection="1">
      <alignment horizontal="right" vertical="center"/>
      <protection/>
    </xf>
    <xf numFmtId="9" fontId="0" fillId="0" borderId="16" xfId="49" applyNumberFormat="1" applyFont="1" applyFill="1" applyBorder="1" applyAlignment="1" applyProtection="1">
      <alignment horizontal="center" vertical="center"/>
      <protection/>
    </xf>
    <xf numFmtId="187" fontId="19" fillId="0" borderId="10" xfId="0" applyNumberFormat="1" applyFont="1" applyFill="1" applyBorder="1" applyAlignment="1" applyProtection="1">
      <alignment horizontal="left" vertical="center"/>
      <protection/>
    </xf>
    <xf numFmtId="9" fontId="0" fillId="0" borderId="10" xfId="50" applyNumberFormat="1" applyFont="1" applyFill="1" applyBorder="1" applyAlignment="1" applyProtection="1">
      <alignment horizontal="center" vertical="center" wrapText="1"/>
      <protection/>
    </xf>
    <xf numFmtId="187" fontId="0" fillId="0" borderId="10" xfId="50" applyNumberFormat="1" applyFont="1" applyFill="1" applyBorder="1" applyAlignment="1" applyProtection="1">
      <alignment horizontal="right" vertical="center" wrapText="1"/>
      <protection/>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174" fontId="0" fillId="0" borderId="10" xfId="52" applyFont="1" applyFill="1" applyBorder="1" applyAlignment="1" applyProtection="1">
      <alignment horizontal="center" vertical="center"/>
      <protection locked="0"/>
    </xf>
    <xf numFmtId="174" fontId="0" fillId="0" borderId="10" xfId="52" applyFont="1" applyFill="1" applyBorder="1" applyAlignment="1" applyProtection="1">
      <alignment horizontal="center" vertical="center"/>
      <protection locked="0"/>
    </xf>
    <xf numFmtId="174" fontId="0" fillId="0" borderId="17" xfId="52" applyFont="1" applyFill="1" applyBorder="1" applyAlignment="1" applyProtection="1">
      <alignment horizontal="center" vertical="center"/>
      <protection locked="0"/>
    </xf>
    <xf numFmtId="10" fontId="0" fillId="0" borderId="16" xfId="49" applyNumberFormat="1" applyFont="1" applyFill="1" applyBorder="1" applyAlignment="1" applyProtection="1">
      <alignment horizontal="center" vertical="center"/>
      <protection/>
    </xf>
    <xf numFmtId="190" fontId="0" fillId="0" borderId="10" xfId="55" applyNumberFormat="1" applyFont="1" applyFill="1" applyBorder="1" applyAlignment="1" applyProtection="1">
      <alignment horizontal="center" vertical="center" wrapText="1"/>
      <protection/>
    </xf>
    <xf numFmtId="192" fontId="0" fillId="0" borderId="10" xfId="0" applyNumberFormat="1" applyFont="1" applyFill="1" applyBorder="1" applyAlignment="1" applyProtection="1">
      <alignment horizontal="center" vertical="center" wrapText="1"/>
      <protection/>
    </xf>
    <xf numFmtId="192" fontId="0" fillId="0" borderId="17" xfId="0" applyNumberFormat="1" applyFont="1" applyFill="1" applyBorder="1" applyAlignment="1" applyProtection="1">
      <alignment horizontal="center" vertical="center" wrapText="1"/>
      <protection/>
    </xf>
    <xf numFmtId="0" fontId="34" fillId="0" borderId="13" xfId="0" applyFont="1" applyFill="1" applyBorder="1" applyAlignment="1" applyProtection="1">
      <alignment horizontal="justify" vertical="center" wrapText="1"/>
      <protection/>
    </xf>
    <xf numFmtId="9" fontId="0" fillId="0" borderId="10" xfId="55" applyFont="1" applyFill="1" applyBorder="1" applyAlignment="1" applyProtection="1">
      <alignment horizontal="center" vertical="center" wrapText="1"/>
      <protection locked="0"/>
    </xf>
    <xf numFmtId="10" fontId="0" fillId="0" borderId="17" xfId="55" applyNumberFormat="1" applyFont="1" applyFill="1" applyBorder="1" applyAlignment="1" applyProtection="1">
      <alignment horizontal="center" vertical="center" wrapText="1"/>
      <protection/>
    </xf>
    <xf numFmtId="2" fontId="0" fillId="0" borderId="10" xfId="55"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protection locked="0"/>
    </xf>
    <xf numFmtId="9" fontId="19" fillId="0" borderId="10" xfId="55" applyFont="1" applyFill="1" applyBorder="1" applyAlignment="1" applyProtection="1">
      <alignment horizontal="center" vertical="center"/>
      <protection/>
    </xf>
    <xf numFmtId="49" fontId="0" fillId="0" borderId="10" xfId="49" applyNumberFormat="1" applyFont="1" applyFill="1" applyBorder="1" applyAlignment="1" applyProtection="1">
      <alignment horizontal="justify" vertical="top" wrapText="1"/>
      <protection locked="0"/>
    </xf>
    <xf numFmtId="187"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2"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49" fontId="20" fillId="0" borderId="0" xfId="49" applyNumberFormat="1"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19" fillId="0" borderId="18"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49" fontId="19" fillId="0" borderId="20" xfId="49" applyNumberFormat="1" applyFont="1" applyFill="1" applyBorder="1" applyAlignment="1" applyProtection="1">
      <alignment horizontal="center" vertical="center" wrapText="1"/>
      <protection locked="0"/>
    </xf>
    <xf numFmtId="9" fontId="0" fillId="0" borderId="17" xfId="55" applyFont="1" applyFill="1" applyBorder="1" applyAlignment="1" applyProtection="1">
      <alignment horizontal="center" vertical="center" wrapText="1"/>
      <protection/>
    </xf>
    <xf numFmtId="9" fontId="0" fillId="0" borderId="17" xfId="49"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protection locked="0"/>
    </xf>
    <xf numFmtId="9" fontId="19" fillId="0" borderId="17" xfId="55" applyFont="1" applyFill="1" applyBorder="1" applyAlignment="1" applyProtection="1">
      <alignment horizontal="center" vertical="center"/>
      <protection/>
    </xf>
    <xf numFmtId="3" fontId="0" fillId="0" borderId="13"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49" fontId="0" fillId="0" borderId="10" xfId="49" applyNumberFormat="1" applyFont="1" applyFill="1" applyBorder="1" applyAlignment="1" applyProtection="1">
      <alignment horizontal="center" vertical="center" wrapText="1"/>
      <protection locked="0"/>
    </xf>
    <xf numFmtId="0" fontId="0" fillId="0" borderId="10" xfId="49" applyNumberFormat="1" applyFont="1" applyFill="1" applyBorder="1" applyAlignment="1" applyProtection="1">
      <alignment horizontal="justify" vertical="top" wrapText="1"/>
      <protection locked="0"/>
    </xf>
    <xf numFmtId="187" fontId="0" fillId="0" borderId="10" xfId="0" applyNumberFormat="1" applyFont="1" applyFill="1" applyBorder="1" applyAlignment="1" applyProtection="1">
      <alignment vertical="center" wrapText="1"/>
      <protection locked="0"/>
    </xf>
    <xf numFmtId="9" fontId="34" fillId="0" borderId="10" xfId="0" applyNumberFormat="1"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4" fillId="0" borderId="13" xfId="0" applyFont="1" applyFill="1" applyBorder="1" applyAlignment="1" applyProtection="1">
      <alignment horizontal="center" vertical="center" wrapText="1"/>
      <protection/>
    </xf>
    <xf numFmtId="2" fontId="0" fillId="0" borderId="10" xfId="55" applyNumberFormat="1" applyFont="1" applyFill="1" applyBorder="1" applyAlignment="1" applyProtection="1">
      <alignment horizontal="center" vertical="center" wrapText="1"/>
      <protection locked="0"/>
    </xf>
    <xf numFmtId="192" fontId="0" fillId="0" borderId="10" xfId="55"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9" fontId="0" fillId="0" borderId="10" xfId="49" applyNumberFormat="1" applyFont="1" applyFill="1" applyBorder="1" applyAlignment="1" applyProtection="1">
      <alignment horizontal="center" vertical="center" wrapText="1"/>
      <protection locked="0"/>
    </xf>
    <xf numFmtId="9" fontId="0" fillId="0" borderId="10" xfId="49" applyNumberFormat="1" applyFont="1" applyFill="1" applyBorder="1" applyAlignment="1" applyProtection="1">
      <alignment horizontal="center" vertical="center" wrapText="1"/>
      <protection/>
    </xf>
    <xf numFmtId="9" fontId="0" fillId="0" borderId="10" xfId="55" applyNumberFormat="1" applyFont="1" applyFill="1" applyBorder="1" applyAlignment="1" applyProtection="1">
      <alignment horizontal="center" vertical="center" wrapText="1"/>
      <protection/>
    </xf>
    <xf numFmtId="187" fontId="0" fillId="0" borderId="10" xfId="49" applyNumberFormat="1" applyFont="1" applyFill="1" applyBorder="1" applyAlignment="1" applyProtection="1">
      <alignment horizontal="right" vertical="center"/>
      <protection/>
    </xf>
    <xf numFmtId="0" fontId="0" fillId="0" borderId="10" xfId="0" applyFill="1" applyBorder="1" applyAlignment="1" applyProtection="1">
      <alignment vertical="center"/>
      <protection locked="0"/>
    </xf>
    <xf numFmtId="187" fontId="0" fillId="0" borderId="17" xfId="49"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19" fillId="0" borderId="10" xfId="0" applyFont="1" applyFill="1" applyBorder="1" applyAlignment="1" applyProtection="1">
      <alignment horizontal="center" vertical="center"/>
      <protection locked="0"/>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10" xfId="0" applyFill="1" applyBorder="1" applyAlignment="1" applyProtection="1">
      <alignment horizontal="justify" vertical="center"/>
      <protection/>
    </xf>
    <xf numFmtId="3" fontId="0" fillId="0" borderId="0" xfId="0" applyNumberFormat="1" applyFill="1" applyAlignment="1" applyProtection="1">
      <alignment vertical="center"/>
      <protection/>
    </xf>
    <xf numFmtId="49" fontId="0" fillId="0" borderId="0" xfId="49" applyNumberFormat="1" applyFont="1" applyFill="1" applyAlignment="1" applyProtection="1">
      <alignment vertical="center"/>
      <protection locked="0"/>
    </xf>
    <xf numFmtId="3" fontId="0" fillId="0" borderId="0" xfId="0" applyNumberFormat="1" applyFill="1" applyAlignment="1" applyProtection="1">
      <alignment horizontal="center" vertical="center"/>
      <protection locked="0"/>
    </xf>
    <xf numFmtId="3" fontId="0" fillId="0" borderId="0" xfId="0" applyNumberFormat="1" applyFill="1" applyAlignment="1" applyProtection="1">
      <alignment vertical="center"/>
      <protection locked="0"/>
    </xf>
    <xf numFmtId="0" fontId="21"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horizontal="center" vertical="center"/>
      <protection locked="0"/>
    </xf>
    <xf numFmtId="3" fontId="35" fillId="0" borderId="0" xfId="0" applyNumberFormat="1" applyFont="1" applyAlignment="1">
      <alignment/>
    </xf>
    <xf numFmtId="3" fontId="0" fillId="0" borderId="22" xfId="0" applyNumberFormat="1" applyFont="1" applyFill="1" applyBorder="1" applyAlignment="1" applyProtection="1">
      <alignment horizontal="center" vertical="center" wrapText="1"/>
      <protection/>
    </xf>
    <xf numFmtId="3" fontId="0" fillId="0" borderId="23" xfId="0" applyNumberFormat="1" applyFont="1" applyFill="1" applyBorder="1" applyAlignment="1" applyProtection="1">
      <alignment horizontal="center" vertical="center" wrapText="1"/>
      <protection/>
    </xf>
    <xf numFmtId="3" fontId="0" fillId="0" borderId="24" xfId="0" applyNumberFormat="1" applyFont="1" applyFill="1" applyBorder="1" applyAlignment="1" applyProtection="1">
      <alignment horizontal="center" vertical="center" wrapText="1"/>
      <protection/>
    </xf>
    <xf numFmtId="3" fontId="0" fillId="0" borderId="25" xfId="0" applyNumberFormat="1" applyFont="1" applyFill="1" applyBorder="1" applyAlignment="1" applyProtection="1">
      <alignment horizontal="center" vertical="center" wrapText="1"/>
      <protection/>
    </xf>
    <xf numFmtId="0" fontId="27" fillId="0" borderId="26"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49" fontId="19" fillId="0" borderId="10" xfId="49" applyNumberFormat="1" applyFont="1" applyFill="1" applyBorder="1" applyAlignment="1" applyProtection="1">
      <alignment horizontal="center" vertical="center" wrapText="1"/>
      <protection locked="0"/>
    </xf>
    <xf numFmtId="0" fontId="34" fillId="0" borderId="26" xfId="0" applyFont="1" applyFill="1" applyBorder="1" applyAlignment="1" applyProtection="1">
      <alignment horizontal="left" vertical="center" wrapText="1"/>
      <protection/>
    </xf>
    <xf numFmtId="0" fontId="34" fillId="0" borderId="21" xfId="0" applyFont="1" applyFill="1" applyBorder="1" applyAlignment="1" applyProtection="1">
      <alignment horizontal="left" vertical="center" wrapText="1"/>
      <protection/>
    </xf>
    <xf numFmtId="0" fontId="19" fillId="0" borderId="17"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49" fontId="19" fillId="0" borderId="10" xfId="49" applyNumberFormat="1" applyFont="1" applyFill="1" applyBorder="1" applyAlignment="1" applyProtection="1">
      <alignment horizontal="center" vertical="center" wrapText="1"/>
      <protection/>
    </xf>
    <xf numFmtId="49" fontId="23" fillId="0" borderId="10" xfId="49" applyNumberFormat="1"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protection/>
    </xf>
    <xf numFmtId="0" fontId="19" fillId="0" borderId="29" xfId="0"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49" fontId="36" fillId="0" borderId="10" xfId="49" applyNumberFormat="1"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34" fillId="0" borderId="24" xfId="0" applyFont="1" applyFill="1" applyBorder="1" applyAlignment="1" applyProtection="1">
      <alignment horizontal="center" vertical="center" wrapText="1"/>
      <protection/>
    </xf>
    <xf numFmtId="0" fontId="34" fillId="0" borderId="25" xfId="0" applyFont="1" applyFill="1" applyBorder="1" applyAlignment="1" applyProtection="1">
      <alignment horizontal="center" vertical="center" wrapText="1"/>
      <protection/>
    </xf>
    <xf numFmtId="0" fontId="27" fillId="0" borderId="26"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0" fillId="0" borderId="26"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locked="0"/>
    </xf>
    <xf numFmtId="0" fontId="34" fillId="0" borderId="26" xfId="0" applyFont="1" applyFill="1" applyBorder="1" applyAlignment="1" applyProtection="1">
      <alignment horizontal="justify" vertical="center" wrapText="1"/>
      <protection/>
    </xf>
    <xf numFmtId="0" fontId="34" fillId="0" borderId="21" xfId="0" applyFont="1" applyFill="1" applyBorder="1" applyAlignment="1" applyProtection="1">
      <alignment horizontal="justify" vertical="center" wrapText="1"/>
      <protection/>
    </xf>
    <xf numFmtId="14" fontId="21" fillId="0" borderId="27"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14" fontId="21" fillId="0" borderId="10" xfId="0" applyNumberFormat="1"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wrapText="1"/>
      <protection/>
    </xf>
    <xf numFmtId="0" fontId="19" fillId="0" borderId="18" xfId="0" applyFont="1" applyFill="1" applyBorder="1" applyAlignment="1" applyProtection="1">
      <alignment horizontal="left" vertical="center" wrapText="1"/>
      <protection/>
    </xf>
    <xf numFmtId="10" fontId="0" fillId="0" borderId="26" xfId="55" applyNumberFormat="1" applyFont="1" applyFill="1" applyBorder="1" applyAlignment="1" applyProtection="1">
      <alignment horizontal="justify" vertical="center" wrapText="1"/>
      <protection/>
    </xf>
    <xf numFmtId="10" fontId="0" fillId="0" borderId="21" xfId="55" applyNumberFormat="1" applyFont="1" applyFill="1" applyBorder="1" applyAlignment="1" applyProtection="1">
      <alignment horizontal="justify" vertical="center" wrapText="1"/>
      <protection/>
    </xf>
    <xf numFmtId="3" fontId="0" fillId="0" borderId="26" xfId="0" applyNumberFormat="1" applyFont="1" applyFill="1" applyBorder="1" applyAlignment="1" applyProtection="1">
      <alignment horizontal="justify" vertical="center" wrapText="1"/>
      <protection/>
    </xf>
    <xf numFmtId="3" fontId="0" fillId="0" borderId="21"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justify" vertical="center" wrapText="1"/>
      <protection/>
    </xf>
    <xf numFmtId="3" fontId="0" fillId="0" borderId="26" xfId="0" applyNumberFormat="1" applyFont="1" applyFill="1" applyBorder="1" applyAlignment="1" applyProtection="1">
      <alignment horizontal="left" vertical="center" wrapText="1"/>
      <protection/>
    </xf>
    <xf numFmtId="3" fontId="0" fillId="0" borderId="21" xfId="0" applyNumberFormat="1" applyFont="1" applyFill="1" applyBorder="1" applyAlignment="1" applyProtection="1">
      <alignment horizontal="left" vertical="center" wrapText="1"/>
      <protection/>
    </xf>
    <xf numFmtId="3" fontId="0" fillId="0" borderId="10" xfId="0" applyNumberFormat="1" applyFont="1" applyFill="1" applyBorder="1" applyAlignment="1" applyProtection="1">
      <alignment horizontal="left" vertical="center" wrapText="1"/>
      <protection/>
    </xf>
    <xf numFmtId="0" fontId="19" fillId="0" borderId="31"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9" fillId="0" borderId="32"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3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49" fontId="20" fillId="0" borderId="0" xfId="49"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49" fontId="23" fillId="0" borderId="20" xfId="49" applyNumberFormat="1" applyFont="1" applyFill="1" applyBorder="1" applyAlignment="1" applyProtection="1">
      <alignment horizontal="center" vertical="center" wrapText="1"/>
      <protection locked="0"/>
    </xf>
    <xf numFmtId="0" fontId="34" fillId="0" borderId="17"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9" fontId="0" fillId="0" borderId="17" xfId="55" applyFont="1" applyFill="1" applyBorder="1" applyAlignment="1" applyProtection="1">
      <alignment horizontal="center" vertical="center" wrapText="1"/>
      <protection locked="0"/>
    </xf>
    <xf numFmtId="9" fontId="0" fillId="0" borderId="13" xfId="55" applyFont="1" applyFill="1" applyBorder="1" applyAlignment="1" applyProtection="1">
      <alignment horizontal="center" vertical="center" wrapText="1"/>
      <protection locked="0"/>
    </xf>
    <xf numFmtId="1" fontId="19" fillId="0" borderId="34" xfId="49" applyNumberFormat="1" applyFont="1" applyFill="1" applyBorder="1" applyAlignment="1" applyProtection="1">
      <alignment horizontal="right" vertical="center"/>
      <protection/>
    </xf>
    <xf numFmtId="1" fontId="19" fillId="0" borderId="0" xfId="49"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2" xfId="0" applyNumberFormat="1" applyFont="1" applyFill="1" applyBorder="1" applyAlignment="1" applyProtection="1">
      <alignment horizontal="justify" vertical="center" wrapText="1"/>
      <protection/>
    </xf>
    <xf numFmtId="49" fontId="0" fillId="0" borderId="10" xfId="49"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19" fillId="0" borderId="20" xfId="49" applyNumberFormat="1"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9" fontId="0" fillId="0" borderId="17" xfId="55" applyNumberFormat="1" applyFont="1" applyFill="1" applyBorder="1" applyAlignment="1" applyProtection="1">
      <alignment horizontal="center" vertical="center" wrapText="1"/>
      <protection/>
    </xf>
    <xf numFmtId="9" fontId="0" fillId="0" borderId="20" xfId="55" applyNumberFormat="1" applyFont="1" applyFill="1" applyBorder="1" applyAlignment="1" applyProtection="1">
      <alignment horizontal="center" vertical="center" wrapText="1"/>
      <protection/>
    </xf>
    <xf numFmtId="9" fontId="0" fillId="0" borderId="13" xfId="55" applyNumberFormat="1" applyFont="1" applyFill="1" applyBorder="1" applyAlignment="1" applyProtection="1">
      <alignment horizontal="center" vertical="center" wrapText="1"/>
      <protection/>
    </xf>
    <xf numFmtId="4" fontId="0" fillId="0" borderId="17" xfId="0" applyNumberFormat="1" applyFont="1" applyFill="1" applyBorder="1" applyAlignment="1" applyProtection="1">
      <alignment horizontal="center" vertical="center" wrapText="1"/>
      <protection/>
    </xf>
    <xf numFmtId="4" fontId="0" fillId="0" borderId="20" xfId="0" applyNumberFormat="1" applyFont="1" applyFill="1" applyBorder="1" applyAlignment="1" applyProtection="1">
      <alignment horizontal="center" vertical="center" wrapText="1"/>
      <protection/>
    </xf>
    <xf numFmtId="4" fontId="0" fillId="0" borderId="13" xfId="0" applyNumberFormat="1" applyFont="1" applyFill="1" applyBorder="1" applyAlignment="1" applyProtection="1">
      <alignment horizontal="center" vertical="center" wrapText="1"/>
      <protection/>
    </xf>
    <xf numFmtId="10" fontId="0" fillId="0" borderId="17" xfId="55" applyNumberFormat="1" applyFont="1" applyFill="1" applyBorder="1" applyAlignment="1" applyProtection="1">
      <alignment horizontal="center" vertical="center" wrapText="1"/>
      <protection/>
    </xf>
    <xf numFmtId="10" fontId="0" fillId="0" borderId="20" xfId="55" applyNumberFormat="1" applyFont="1" applyFill="1" applyBorder="1" applyAlignment="1" applyProtection="1">
      <alignment horizontal="center" vertical="center" wrapText="1"/>
      <protection/>
    </xf>
    <xf numFmtId="10" fontId="0" fillId="0" borderId="13" xfId="55" applyNumberFormat="1" applyFont="1" applyFill="1" applyBorder="1" applyAlignment="1" applyProtection="1">
      <alignment horizontal="center" vertical="center" wrapText="1"/>
      <protection/>
    </xf>
    <xf numFmtId="9" fontId="19" fillId="0" borderId="17" xfId="55" applyFont="1" applyFill="1" applyBorder="1" applyAlignment="1" applyProtection="1">
      <alignment horizontal="center" vertical="center"/>
      <protection/>
    </xf>
    <xf numFmtId="9" fontId="19" fillId="0" borderId="13" xfId="55" applyFont="1" applyFill="1" applyBorder="1" applyAlignment="1" applyProtection="1">
      <alignment horizontal="center" vertical="center"/>
      <protection/>
    </xf>
    <xf numFmtId="49" fontId="0" fillId="0" borderId="17" xfId="49" applyNumberFormat="1" applyFont="1" applyFill="1" applyBorder="1" applyAlignment="1" applyProtection="1">
      <alignment horizontal="justify" vertical="top" wrapText="1"/>
      <protection locked="0"/>
    </xf>
    <xf numFmtId="49" fontId="0" fillId="0" borderId="13" xfId="49" applyNumberFormat="1" applyFont="1" applyFill="1" applyBorder="1" applyAlignment="1" applyProtection="1">
      <alignment horizontal="justify" vertical="top" wrapText="1"/>
      <protection locked="0"/>
    </xf>
    <xf numFmtId="0" fontId="0" fillId="0" borderId="17"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xf>
    <xf numFmtId="9" fontId="0" fillId="0" borderId="17" xfId="55" applyFont="1" applyFill="1" applyBorder="1" applyAlignment="1" applyProtection="1">
      <alignment horizontal="center" vertical="center" wrapText="1"/>
      <protection/>
    </xf>
    <xf numFmtId="9" fontId="0" fillId="0" borderId="13" xfId="55" applyFont="1" applyFill="1" applyBorder="1" applyAlignment="1" applyProtection="1">
      <alignment horizontal="center" vertical="center" wrapText="1"/>
      <protection/>
    </xf>
    <xf numFmtId="2" fontId="0" fillId="0" borderId="17" xfId="55" applyNumberFormat="1" applyFont="1" applyFill="1" applyBorder="1" applyAlignment="1" applyProtection="1">
      <alignment horizontal="center" vertical="center" wrapText="1"/>
      <protection/>
    </xf>
    <xf numFmtId="2" fontId="0" fillId="0" borderId="13" xfId="55" applyNumberFormat="1" applyFont="1" applyFill="1" applyBorder="1" applyAlignment="1" applyProtection="1">
      <alignment horizontal="center" vertical="center" wrapText="1"/>
      <protection/>
    </xf>
    <xf numFmtId="187" fontId="0" fillId="0" borderId="17" xfId="50" applyNumberFormat="1" applyFont="1" applyFill="1" applyBorder="1" applyAlignment="1" applyProtection="1">
      <alignment horizontal="center" vertical="center" wrapText="1"/>
      <protection/>
    </xf>
    <xf numFmtId="187" fontId="0" fillId="0" borderId="13" xfId="50" applyNumberFormat="1" applyFont="1" applyFill="1" applyBorder="1" applyAlignment="1" applyProtection="1">
      <alignment horizontal="center" vertical="center" wrapText="1"/>
      <protection/>
    </xf>
    <xf numFmtId="174" fontId="0" fillId="0" borderId="17" xfId="52" applyFont="1" applyFill="1" applyBorder="1" applyAlignment="1" applyProtection="1">
      <alignment horizontal="center" vertical="center"/>
      <protection locked="0"/>
    </xf>
    <xf numFmtId="174" fontId="0" fillId="0" borderId="13" xfId="52" applyFont="1" applyFill="1" applyBorder="1" applyAlignment="1" applyProtection="1">
      <alignment horizontal="center" vertical="center"/>
      <protection locked="0"/>
    </xf>
    <xf numFmtId="9" fontId="0" fillId="0" borderId="17" xfId="49" applyNumberFormat="1" applyFont="1" applyFill="1" applyBorder="1" applyAlignment="1" applyProtection="1">
      <alignment horizontal="center" vertical="center" wrapText="1"/>
      <protection/>
    </xf>
    <xf numFmtId="9" fontId="0" fillId="0" borderId="13" xfId="49"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Z57"/>
  <sheetViews>
    <sheetView showGridLines="0" tabSelected="1" zoomScale="85" zoomScaleNormal="85" zoomScalePageLayoutView="0" workbookViewId="0" topLeftCell="L34">
      <selection activeCell="T38" sqref="T38"/>
    </sheetView>
  </sheetViews>
  <sheetFormatPr defaultColWidth="11.421875" defaultRowHeight="12.75"/>
  <cols>
    <col min="1" max="1" width="8.421875" style="44" customWidth="1"/>
    <col min="2" max="2" width="16.57421875" style="44" customWidth="1"/>
    <col min="3" max="4" width="13.140625" style="44" customWidth="1"/>
    <col min="5" max="5" width="17.140625" style="44" customWidth="1"/>
    <col min="6" max="6" width="11.421875" style="44" customWidth="1"/>
    <col min="7" max="7" width="50.00390625" style="46" customWidth="1"/>
    <col min="8" max="8" width="25.140625" style="44" customWidth="1"/>
    <col min="9" max="9" width="21.57421875" style="44" customWidth="1"/>
    <col min="10" max="10" width="28.28125" style="44" customWidth="1"/>
    <col min="11" max="11" width="15.7109375" style="44" customWidth="1"/>
    <col min="12" max="12" width="16.57421875" style="44" customWidth="1"/>
    <col min="13" max="13" width="19.00390625" style="86" customWidth="1"/>
    <col min="14" max="14" width="20.421875" style="86" customWidth="1"/>
    <col min="15" max="17" width="9.8515625" style="86" customWidth="1"/>
    <col min="18" max="19" width="19.00390625" style="86" customWidth="1"/>
    <col min="20" max="20" width="20.7109375" style="86" customWidth="1"/>
    <col min="21" max="21" width="20.8515625" style="91" customWidth="1"/>
    <col min="22" max="22" width="20.28125" style="44" customWidth="1"/>
    <col min="23" max="23" width="18.57421875" style="44" customWidth="1"/>
    <col min="24" max="24" width="20.8515625" style="44" customWidth="1"/>
    <col min="25" max="25" width="112.7109375" style="44" customWidth="1"/>
    <col min="26" max="26" width="51.140625" style="44" customWidth="1"/>
    <col min="27" max="16384" width="11.421875" style="44" customWidth="1"/>
  </cols>
  <sheetData>
    <row r="1" spans="1:25" ht="30.75" customHeight="1">
      <c r="A1" s="155"/>
      <c r="B1" s="155"/>
      <c r="C1" s="155"/>
      <c r="D1" s="156" t="s">
        <v>19</v>
      </c>
      <c r="E1" s="156"/>
      <c r="F1" s="156"/>
      <c r="G1" s="156"/>
      <c r="H1" s="156"/>
      <c r="I1" s="156"/>
      <c r="J1" s="156"/>
      <c r="K1" s="156"/>
      <c r="L1" s="156"/>
      <c r="M1" s="156"/>
      <c r="N1" s="156"/>
      <c r="O1" s="156"/>
      <c r="P1" s="156"/>
      <c r="Q1" s="156"/>
      <c r="R1" s="156"/>
      <c r="S1" s="156"/>
      <c r="T1" s="156"/>
      <c r="U1" s="156"/>
      <c r="V1" s="152" t="s">
        <v>42</v>
      </c>
      <c r="W1" s="152"/>
      <c r="X1" s="152"/>
      <c r="Y1" s="152"/>
    </row>
    <row r="2" spans="1:25" ht="27.75" customHeight="1">
      <c r="A2" s="155"/>
      <c r="B2" s="155"/>
      <c r="C2" s="155"/>
      <c r="D2" s="156"/>
      <c r="E2" s="156"/>
      <c r="F2" s="156"/>
      <c r="G2" s="156"/>
      <c r="H2" s="156"/>
      <c r="I2" s="156"/>
      <c r="J2" s="156"/>
      <c r="K2" s="156"/>
      <c r="L2" s="156"/>
      <c r="M2" s="156"/>
      <c r="N2" s="156"/>
      <c r="O2" s="156"/>
      <c r="P2" s="156"/>
      <c r="Q2" s="156"/>
      <c r="R2" s="156"/>
      <c r="S2" s="156"/>
      <c r="T2" s="156"/>
      <c r="U2" s="156"/>
      <c r="V2" s="153" t="s">
        <v>20</v>
      </c>
      <c r="W2" s="153"/>
      <c r="X2" s="153"/>
      <c r="Y2" s="153"/>
    </row>
    <row r="3" spans="1:25" ht="19.5" customHeight="1">
      <c r="A3" s="155"/>
      <c r="B3" s="155"/>
      <c r="C3" s="155"/>
      <c r="D3" s="156" t="s">
        <v>21</v>
      </c>
      <c r="E3" s="156"/>
      <c r="F3" s="156"/>
      <c r="G3" s="156"/>
      <c r="H3" s="156"/>
      <c r="I3" s="156"/>
      <c r="J3" s="156"/>
      <c r="K3" s="156"/>
      <c r="L3" s="156"/>
      <c r="M3" s="156"/>
      <c r="N3" s="156"/>
      <c r="O3" s="156"/>
      <c r="P3" s="156"/>
      <c r="Q3" s="156"/>
      <c r="R3" s="156"/>
      <c r="S3" s="156"/>
      <c r="T3" s="156"/>
      <c r="U3" s="156"/>
      <c r="V3" s="97" t="s">
        <v>22</v>
      </c>
      <c r="W3" s="98"/>
      <c r="X3" s="99"/>
      <c r="Y3" s="15" t="s">
        <v>23</v>
      </c>
    </row>
    <row r="4" spans="1:25" ht="19.5" customHeight="1">
      <c r="A4" s="155"/>
      <c r="B4" s="155"/>
      <c r="C4" s="155"/>
      <c r="D4" s="156"/>
      <c r="E4" s="156"/>
      <c r="F4" s="156"/>
      <c r="G4" s="156"/>
      <c r="H4" s="156"/>
      <c r="I4" s="156"/>
      <c r="J4" s="156"/>
      <c r="K4" s="156"/>
      <c r="L4" s="156"/>
      <c r="M4" s="156"/>
      <c r="N4" s="156"/>
      <c r="O4" s="156"/>
      <c r="P4" s="156"/>
      <c r="Q4" s="156"/>
      <c r="R4" s="156"/>
      <c r="S4" s="156"/>
      <c r="T4" s="156"/>
      <c r="U4" s="156"/>
      <c r="V4" s="97" t="s">
        <v>49</v>
      </c>
      <c r="W4" s="98"/>
      <c r="X4" s="99"/>
      <c r="Y4" s="16">
        <v>42999</v>
      </c>
    </row>
    <row r="5" spans="1:25" ht="31.5" customHeight="1">
      <c r="A5" s="154" t="s">
        <v>50</v>
      </c>
      <c r="B5" s="154"/>
      <c r="C5" s="154"/>
      <c r="D5" s="154"/>
      <c r="E5" s="154"/>
      <c r="F5" s="154"/>
      <c r="G5" s="154"/>
      <c r="H5" s="154"/>
      <c r="I5" s="154"/>
      <c r="J5" s="154"/>
      <c r="K5" s="154"/>
      <c r="L5" s="154"/>
      <c r="M5" s="154"/>
      <c r="N5" s="154"/>
      <c r="O5" s="154"/>
      <c r="P5" s="154"/>
      <c r="Q5" s="154"/>
      <c r="R5" s="154"/>
      <c r="S5" s="154"/>
      <c r="T5" s="154"/>
      <c r="U5" s="154"/>
      <c r="V5" s="154"/>
      <c r="W5" s="154"/>
      <c r="X5" s="154"/>
      <c r="Y5" s="154"/>
    </row>
    <row r="6" spans="1:25" ht="20.25" customHeight="1">
      <c r="A6" s="45"/>
      <c r="B6" s="45"/>
      <c r="C6" s="45"/>
      <c r="D6" s="45"/>
      <c r="E6" s="45"/>
      <c r="F6" s="45"/>
      <c r="G6" s="45"/>
      <c r="H6" s="45"/>
      <c r="I6" s="45"/>
      <c r="J6" s="45"/>
      <c r="K6" s="45"/>
      <c r="L6" s="45"/>
      <c r="M6" s="45"/>
      <c r="N6" s="45"/>
      <c r="O6" s="45"/>
      <c r="P6" s="45"/>
      <c r="Q6" s="45"/>
      <c r="R6" s="45"/>
      <c r="S6" s="45"/>
      <c r="T6" s="45"/>
      <c r="U6" s="45"/>
      <c r="V6" s="45"/>
      <c r="W6" s="45"/>
      <c r="X6" s="45"/>
      <c r="Y6" s="45"/>
    </row>
    <row r="7" spans="9:25" ht="20.25" customHeight="1">
      <c r="I7" s="47"/>
      <c r="J7" s="47"/>
      <c r="K7" s="47"/>
      <c r="L7" s="47"/>
      <c r="M7" s="45"/>
      <c r="N7" s="45"/>
      <c r="O7" s="45"/>
      <c r="P7" s="45"/>
      <c r="Q7" s="45"/>
      <c r="R7" s="45"/>
      <c r="S7" s="45"/>
      <c r="T7" s="45"/>
      <c r="U7" s="45"/>
      <c r="V7" s="45"/>
      <c r="W7" s="45"/>
      <c r="X7" s="45"/>
      <c r="Y7" s="45"/>
    </row>
    <row r="8" spans="9:24" ht="16.5" customHeight="1">
      <c r="I8" s="4"/>
      <c r="J8" s="4"/>
      <c r="K8" s="4"/>
      <c r="L8" s="4"/>
      <c r="M8" s="1"/>
      <c r="N8" s="1"/>
      <c r="O8" s="1"/>
      <c r="P8" s="1"/>
      <c r="Q8" s="1"/>
      <c r="R8" s="1"/>
      <c r="S8" s="1"/>
      <c r="T8" s="1"/>
      <c r="U8" s="1"/>
      <c r="V8" s="1"/>
      <c r="W8" s="1"/>
      <c r="X8" s="1"/>
    </row>
    <row r="9" spans="9:24" ht="44.25" customHeight="1">
      <c r="I9" s="4"/>
      <c r="J9" s="4"/>
      <c r="K9" s="4"/>
      <c r="L9" s="4"/>
      <c r="M9" s="1"/>
      <c r="N9" s="1"/>
      <c r="O9" s="1"/>
      <c r="P9" s="1"/>
      <c r="Q9" s="1"/>
      <c r="R9" s="1"/>
      <c r="S9" s="1"/>
      <c r="T9" s="1"/>
      <c r="U9" s="1"/>
      <c r="V9" s="1"/>
      <c r="W9" s="1"/>
      <c r="X9" s="1"/>
    </row>
    <row r="10" spans="1:24" ht="9" customHeight="1" thickBot="1">
      <c r="A10" s="48"/>
      <c r="B10" s="49"/>
      <c r="C10" s="49"/>
      <c r="D10" s="49"/>
      <c r="E10" s="49"/>
      <c r="F10" s="49"/>
      <c r="G10" s="50"/>
      <c r="H10" s="49"/>
      <c r="I10" s="49"/>
      <c r="J10" s="49"/>
      <c r="K10" s="49"/>
      <c r="L10" s="49"/>
      <c r="M10" s="51"/>
      <c r="N10" s="51"/>
      <c r="O10" s="51"/>
      <c r="P10" s="51"/>
      <c r="Q10" s="51"/>
      <c r="R10" s="51"/>
      <c r="S10" s="51"/>
      <c r="T10" s="51"/>
      <c r="U10" s="52"/>
      <c r="V10" s="53"/>
      <c r="W10" s="53"/>
      <c r="X10" s="53"/>
    </row>
    <row r="11" spans="1:25" ht="36" customHeight="1" thickBot="1">
      <c r="A11" s="136" t="s">
        <v>8</v>
      </c>
      <c r="B11" s="137"/>
      <c r="C11" s="137"/>
      <c r="D11" s="158" t="s">
        <v>51</v>
      </c>
      <c r="E11" s="158"/>
      <c r="F11" s="158"/>
      <c r="G11" s="158"/>
      <c r="H11" s="54" t="s">
        <v>5</v>
      </c>
      <c r="I11" s="55" t="s">
        <v>6</v>
      </c>
      <c r="J11" s="56"/>
      <c r="K11" s="179" t="s">
        <v>24</v>
      </c>
      <c r="L11" s="180"/>
      <c r="M11" s="110" t="s">
        <v>43</v>
      </c>
      <c r="N11" s="110"/>
      <c r="O11" s="110"/>
      <c r="P11" s="110"/>
      <c r="Q11" s="110"/>
      <c r="R11" s="110"/>
      <c r="S11" s="110"/>
      <c r="T11" s="185" t="s">
        <v>56</v>
      </c>
      <c r="U11" s="185"/>
      <c r="V11" s="14"/>
      <c r="W11" s="14"/>
      <c r="X11" s="14"/>
      <c r="Y11" s="14"/>
    </row>
    <row r="12" spans="1:25" ht="27.75" customHeight="1">
      <c r="A12" s="150" t="s">
        <v>29</v>
      </c>
      <c r="B12" s="151"/>
      <c r="C12" s="151"/>
      <c r="D12" s="169" t="s">
        <v>52</v>
      </c>
      <c r="E12" s="169"/>
      <c r="F12" s="169"/>
      <c r="G12" s="169"/>
      <c r="H12" s="19" t="s">
        <v>7</v>
      </c>
      <c r="I12" s="20">
        <v>264944640</v>
      </c>
      <c r="J12" s="5"/>
      <c r="K12" s="181"/>
      <c r="L12" s="182"/>
      <c r="M12" s="27" t="s">
        <v>99</v>
      </c>
      <c r="N12" s="27" t="s">
        <v>1</v>
      </c>
      <c r="O12" s="27"/>
      <c r="P12" s="27"/>
      <c r="Q12" s="27"/>
      <c r="R12" s="27" t="s">
        <v>2</v>
      </c>
      <c r="S12" s="27" t="s">
        <v>3</v>
      </c>
      <c r="T12" s="185"/>
      <c r="U12" s="185"/>
      <c r="V12" s="2"/>
      <c r="W12" s="2"/>
      <c r="X12" s="2"/>
      <c r="Y12" s="2"/>
    </row>
    <row r="13" spans="1:25" ht="15.75" customHeight="1">
      <c r="A13" s="146"/>
      <c r="B13" s="147"/>
      <c r="C13" s="147"/>
      <c r="D13" s="170"/>
      <c r="E13" s="170"/>
      <c r="F13" s="170"/>
      <c r="G13" s="170"/>
      <c r="H13" s="6" t="s">
        <v>9</v>
      </c>
      <c r="I13" s="17" t="s">
        <v>10</v>
      </c>
      <c r="J13" s="5"/>
      <c r="K13" s="183"/>
      <c r="L13" s="184"/>
      <c r="M13" s="27"/>
      <c r="N13" s="27"/>
      <c r="O13" s="27"/>
      <c r="P13" s="27"/>
      <c r="Q13" s="27"/>
      <c r="R13" s="27"/>
      <c r="S13" s="28" t="s">
        <v>106</v>
      </c>
      <c r="T13" s="185"/>
      <c r="U13" s="185"/>
      <c r="V13" s="2"/>
      <c r="W13" s="2"/>
      <c r="X13" s="2"/>
      <c r="Y13" s="2"/>
    </row>
    <row r="14" spans="1:25" ht="15.75" customHeight="1">
      <c r="A14" s="146"/>
      <c r="B14" s="147"/>
      <c r="C14" s="147"/>
      <c r="D14" s="170"/>
      <c r="E14" s="170"/>
      <c r="F14" s="170"/>
      <c r="G14" s="170"/>
      <c r="H14" s="6" t="s">
        <v>11</v>
      </c>
      <c r="I14" s="17" t="s">
        <v>10</v>
      </c>
      <c r="J14" s="8"/>
      <c r="K14" s="7"/>
      <c r="L14" s="9"/>
      <c r="M14" s="157"/>
      <c r="N14" s="157"/>
      <c r="O14" s="157"/>
      <c r="P14" s="157"/>
      <c r="Q14" s="157"/>
      <c r="R14" s="157"/>
      <c r="S14" s="157"/>
      <c r="T14" s="157"/>
      <c r="U14" s="157"/>
      <c r="V14" s="157"/>
      <c r="W14" s="157"/>
      <c r="X14" s="157"/>
      <c r="Y14" s="157"/>
    </row>
    <row r="15" spans="1:25" ht="37.5" customHeight="1">
      <c r="A15" s="146" t="s">
        <v>47</v>
      </c>
      <c r="B15" s="147"/>
      <c r="C15" s="147"/>
      <c r="D15" s="174" t="s">
        <v>53</v>
      </c>
      <c r="E15" s="175"/>
      <c r="F15" s="175"/>
      <c r="G15" s="176"/>
      <c r="H15" s="6" t="s">
        <v>12</v>
      </c>
      <c r="I15" s="17"/>
      <c r="J15" s="8"/>
      <c r="K15" s="7"/>
      <c r="L15" s="9"/>
      <c r="M15" s="2"/>
      <c r="N15" s="2"/>
      <c r="O15" s="2"/>
      <c r="P15" s="2"/>
      <c r="Q15" s="2"/>
      <c r="R15" s="2"/>
      <c r="S15" s="2"/>
      <c r="T15" s="2"/>
      <c r="U15" s="2"/>
      <c r="V15" s="2"/>
      <c r="W15" s="2"/>
      <c r="X15" s="2"/>
      <c r="Y15" s="2"/>
    </row>
    <row r="16" spans="1:25" ht="15.75" customHeight="1">
      <c r="A16" s="146" t="s">
        <v>0</v>
      </c>
      <c r="B16" s="147"/>
      <c r="C16" s="147"/>
      <c r="D16" s="170" t="s">
        <v>54</v>
      </c>
      <c r="E16" s="170"/>
      <c r="F16" s="170"/>
      <c r="G16" s="170"/>
      <c r="H16" s="6" t="s">
        <v>13</v>
      </c>
      <c r="I16" s="17" t="s">
        <v>10</v>
      </c>
      <c r="J16" s="8"/>
      <c r="K16" s="7"/>
      <c r="L16" s="9"/>
      <c r="M16" s="2"/>
      <c r="N16" s="2"/>
      <c r="O16" s="2"/>
      <c r="P16" s="2"/>
      <c r="Q16" s="2"/>
      <c r="R16" s="2"/>
      <c r="S16" s="2"/>
      <c r="T16" s="2"/>
      <c r="U16" s="2"/>
      <c r="V16" s="2"/>
      <c r="W16" s="2"/>
      <c r="X16" s="2"/>
      <c r="Y16" s="2"/>
    </row>
    <row r="17" spans="1:25" ht="15.75" customHeight="1">
      <c r="A17" s="146"/>
      <c r="B17" s="147"/>
      <c r="C17" s="147"/>
      <c r="D17" s="170"/>
      <c r="E17" s="170"/>
      <c r="F17" s="170"/>
      <c r="G17" s="170"/>
      <c r="H17" s="6" t="s">
        <v>31</v>
      </c>
      <c r="I17" s="17" t="s">
        <v>10</v>
      </c>
      <c r="J17" s="8"/>
      <c r="K17" s="7"/>
      <c r="L17" s="9"/>
      <c r="M17" s="2"/>
      <c r="N17" s="2"/>
      <c r="O17" s="2"/>
      <c r="P17" s="2"/>
      <c r="Q17" s="2"/>
      <c r="R17" s="2"/>
      <c r="S17" s="2"/>
      <c r="T17" s="2"/>
      <c r="U17" s="2"/>
      <c r="V17" s="2"/>
      <c r="W17" s="2"/>
      <c r="X17" s="2"/>
      <c r="Y17" s="2"/>
    </row>
    <row r="18" spans="1:25" ht="15.75" customHeight="1">
      <c r="A18" s="146"/>
      <c r="B18" s="147"/>
      <c r="C18" s="147"/>
      <c r="D18" s="170"/>
      <c r="E18" s="170"/>
      <c r="F18" s="170"/>
      <c r="G18" s="170"/>
      <c r="H18" s="6" t="s">
        <v>32</v>
      </c>
      <c r="I18" s="17" t="s">
        <v>10</v>
      </c>
      <c r="J18" s="8"/>
      <c r="K18" s="7"/>
      <c r="L18" s="9"/>
      <c r="M18" s="2"/>
      <c r="N18" s="2"/>
      <c r="O18" s="2"/>
      <c r="P18" s="2"/>
      <c r="Q18" s="2"/>
      <c r="R18" s="2"/>
      <c r="S18" s="2"/>
      <c r="T18" s="2"/>
      <c r="U18" s="2"/>
      <c r="V18" s="2"/>
      <c r="W18" s="2"/>
      <c r="X18" s="2"/>
      <c r="Y18" s="2"/>
    </row>
    <row r="19" spans="1:25" ht="15.75" customHeight="1">
      <c r="A19" s="146" t="s">
        <v>30</v>
      </c>
      <c r="B19" s="147"/>
      <c r="C19" s="147"/>
      <c r="D19" s="171" t="s">
        <v>55</v>
      </c>
      <c r="E19" s="171"/>
      <c r="F19" s="171"/>
      <c r="G19" s="171"/>
      <c r="H19" s="6" t="s">
        <v>33</v>
      </c>
      <c r="I19" s="17" t="s">
        <v>10</v>
      </c>
      <c r="J19" s="8"/>
      <c r="K19" s="7"/>
      <c r="L19" s="9"/>
      <c r="M19" s="2"/>
      <c r="N19" s="2"/>
      <c r="O19" s="2"/>
      <c r="P19" s="2"/>
      <c r="Q19" s="2"/>
      <c r="R19" s="2"/>
      <c r="S19" s="2"/>
      <c r="T19" s="2"/>
      <c r="U19" s="2"/>
      <c r="V19" s="2"/>
      <c r="W19" s="2"/>
      <c r="X19" s="2"/>
      <c r="Y19" s="2"/>
    </row>
    <row r="20" spans="1:25" ht="15.75" customHeight="1">
      <c r="A20" s="146"/>
      <c r="B20" s="147"/>
      <c r="C20" s="147"/>
      <c r="D20" s="171"/>
      <c r="E20" s="171"/>
      <c r="F20" s="171"/>
      <c r="G20" s="171"/>
      <c r="H20" s="6" t="s">
        <v>34</v>
      </c>
      <c r="I20" s="17" t="s">
        <v>10</v>
      </c>
      <c r="J20" s="8"/>
      <c r="K20" s="7"/>
      <c r="L20" s="9"/>
      <c r="M20" s="2"/>
      <c r="N20" s="2"/>
      <c r="O20" s="2"/>
      <c r="P20" s="2"/>
      <c r="Q20" s="2"/>
      <c r="R20" s="2"/>
      <c r="S20" s="2"/>
      <c r="T20" s="2"/>
      <c r="U20" s="2"/>
      <c r="V20" s="2"/>
      <c r="W20" s="2"/>
      <c r="X20" s="2"/>
      <c r="Y20" s="2"/>
    </row>
    <row r="21" spans="1:25" ht="15.75" customHeight="1" thickBot="1">
      <c r="A21" s="148"/>
      <c r="B21" s="149"/>
      <c r="C21" s="149"/>
      <c r="D21" s="172"/>
      <c r="E21" s="172"/>
      <c r="F21" s="172"/>
      <c r="G21" s="172"/>
      <c r="H21" s="18" t="s">
        <v>100</v>
      </c>
      <c r="I21" s="22">
        <f>SUM(I12:I20)</f>
        <v>264944640</v>
      </c>
      <c r="J21" s="8"/>
      <c r="K21" s="7"/>
      <c r="L21" s="9"/>
      <c r="M21" s="2"/>
      <c r="N21" s="2"/>
      <c r="O21" s="2"/>
      <c r="P21" s="2"/>
      <c r="Q21" s="2"/>
      <c r="R21" s="2"/>
      <c r="S21" s="2"/>
      <c r="T21" s="2"/>
      <c r="U21" s="2"/>
      <c r="V21" s="2"/>
      <c r="W21" s="2"/>
      <c r="X21" s="2"/>
      <c r="Y21" s="2"/>
    </row>
    <row r="22" spans="1:26" ht="30.75" customHeight="1">
      <c r="A22" s="109" t="s">
        <v>57</v>
      </c>
      <c r="B22" s="105" t="s">
        <v>40</v>
      </c>
      <c r="C22" s="105"/>
      <c r="D22" s="105"/>
      <c r="E22" s="105"/>
      <c r="F22" s="105"/>
      <c r="G22" s="112" t="s">
        <v>41</v>
      </c>
      <c r="H22" s="114" t="s">
        <v>66</v>
      </c>
      <c r="I22" s="115"/>
      <c r="J22" s="118" t="s">
        <v>67</v>
      </c>
      <c r="K22" s="111" t="s">
        <v>39</v>
      </c>
      <c r="L22" s="111"/>
      <c r="M22" s="173" t="s">
        <v>80</v>
      </c>
      <c r="N22" s="173"/>
      <c r="O22" s="3"/>
      <c r="P22" s="3"/>
      <c r="Q22" s="3"/>
      <c r="R22" s="173" t="s">
        <v>81</v>
      </c>
      <c r="S22" s="173"/>
      <c r="T22" s="103" t="s">
        <v>26</v>
      </c>
      <c r="U22" s="106" t="s">
        <v>27</v>
      </c>
      <c r="V22" s="107" t="s">
        <v>28</v>
      </c>
      <c r="W22" s="106" t="s">
        <v>45</v>
      </c>
      <c r="X22" s="107" t="s">
        <v>46</v>
      </c>
      <c r="Y22" s="100" t="s">
        <v>37</v>
      </c>
      <c r="Z22" s="177" t="s">
        <v>48</v>
      </c>
    </row>
    <row r="23" spans="1:26" ht="12.75" customHeight="1">
      <c r="A23" s="110"/>
      <c r="B23" s="111"/>
      <c r="C23" s="111"/>
      <c r="D23" s="111"/>
      <c r="E23" s="111"/>
      <c r="F23" s="111"/>
      <c r="G23" s="113"/>
      <c r="H23" s="114"/>
      <c r="I23" s="115"/>
      <c r="J23" s="118"/>
      <c r="K23" s="111"/>
      <c r="L23" s="111"/>
      <c r="M23" s="108" t="s">
        <v>25</v>
      </c>
      <c r="N23" s="107" t="s">
        <v>18</v>
      </c>
      <c r="O23" s="58"/>
      <c r="P23" s="58"/>
      <c r="Q23" s="58"/>
      <c r="R23" s="161" t="s">
        <v>25</v>
      </c>
      <c r="S23" s="186" t="s">
        <v>18</v>
      </c>
      <c r="T23" s="104"/>
      <c r="U23" s="106"/>
      <c r="V23" s="107"/>
      <c r="W23" s="106"/>
      <c r="X23" s="107"/>
      <c r="Y23" s="100"/>
      <c r="Z23" s="178"/>
    </row>
    <row r="24" spans="1:26" ht="30.75" customHeight="1">
      <c r="A24" s="110"/>
      <c r="B24" s="111"/>
      <c r="C24" s="111"/>
      <c r="D24" s="111"/>
      <c r="E24" s="111"/>
      <c r="F24" s="111"/>
      <c r="G24" s="113"/>
      <c r="H24" s="116"/>
      <c r="I24" s="117"/>
      <c r="J24" s="118"/>
      <c r="K24" s="111"/>
      <c r="L24" s="111"/>
      <c r="M24" s="108"/>
      <c r="N24" s="107"/>
      <c r="O24" s="58"/>
      <c r="P24" s="58"/>
      <c r="Q24" s="58"/>
      <c r="R24" s="161"/>
      <c r="S24" s="186"/>
      <c r="T24" s="105"/>
      <c r="U24" s="106"/>
      <c r="V24" s="107"/>
      <c r="W24" s="106"/>
      <c r="X24" s="107"/>
      <c r="Y24" s="100"/>
      <c r="Z24" s="178"/>
    </row>
    <row r="25" spans="1:26" ht="275.25" customHeight="1">
      <c r="A25" s="187">
        <v>1</v>
      </c>
      <c r="B25" s="190" t="s">
        <v>58</v>
      </c>
      <c r="C25" s="191"/>
      <c r="D25" s="191"/>
      <c r="E25" s="191"/>
      <c r="F25" s="192"/>
      <c r="G25" s="36" t="s">
        <v>59</v>
      </c>
      <c r="H25" s="130" t="s">
        <v>68</v>
      </c>
      <c r="I25" s="131"/>
      <c r="J25" s="162">
        <v>3</v>
      </c>
      <c r="K25" s="143" t="s">
        <v>74</v>
      </c>
      <c r="L25" s="144"/>
      <c r="M25" s="37">
        <v>0.9</v>
      </c>
      <c r="N25" s="21">
        <f>+M25</f>
        <v>0.9</v>
      </c>
      <c r="O25" s="38">
        <f>N25*0.1428</f>
        <v>0.12852000000000002</v>
      </c>
      <c r="P25" s="39">
        <f>+$O$25*J25</f>
        <v>0.38556000000000007</v>
      </c>
      <c r="Q25" s="207">
        <f>(3*SUM(O25:O29)/57.12)</f>
        <v>0.07389915966386555</v>
      </c>
      <c r="R25" s="204">
        <f>(J25*S25)/100%</f>
        <v>2.8499999999999996</v>
      </c>
      <c r="S25" s="201">
        <f>AVERAGE(N25:N29)</f>
        <v>0.95</v>
      </c>
      <c r="T25" s="26">
        <v>2000000</v>
      </c>
      <c r="U25" s="29">
        <v>2000000</v>
      </c>
      <c r="V25" s="75">
        <f>U25/T25</f>
        <v>1</v>
      </c>
      <c r="W25" s="40">
        <v>2000000</v>
      </c>
      <c r="X25" s="41">
        <f aca="true" t="shared" si="0" ref="X25:X32">W25/T25</f>
        <v>1</v>
      </c>
      <c r="Y25" s="42" t="s">
        <v>122</v>
      </c>
      <c r="Z25" s="43" t="s">
        <v>95</v>
      </c>
    </row>
    <row r="26" spans="1:26" ht="409.5" customHeight="1">
      <c r="A26" s="188"/>
      <c r="B26" s="193"/>
      <c r="C26" s="194"/>
      <c r="D26" s="194"/>
      <c r="E26" s="194"/>
      <c r="F26" s="195"/>
      <c r="G26" s="162" t="s">
        <v>60</v>
      </c>
      <c r="H26" s="119" t="s">
        <v>69</v>
      </c>
      <c r="I26" s="120"/>
      <c r="J26" s="163"/>
      <c r="K26" s="93" t="s">
        <v>75</v>
      </c>
      <c r="L26" s="94"/>
      <c r="M26" s="164">
        <v>0.9</v>
      </c>
      <c r="N26" s="217">
        <f>+M26</f>
        <v>0.9</v>
      </c>
      <c r="O26" s="207">
        <f aca="true" t="shared" si="1" ref="O26:O32">N26*14.28%</f>
        <v>0.12852</v>
      </c>
      <c r="P26" s="219">
        <f>O26*J25</f>
        <v>0.38556</v>
      </c>
      <c r="Q26" s="208"/>
      <c r="R26" s="205"/>
      <c r="S26" s="202"/>
      <c r="T26" s="221">
        <v>54763324</v>
      </c>
      <c r="U26" s="223">
        <f>24081608+2084702</f>
        <v>26166310</v>
      </c>
      <c r="V26" s="225" t="s">
        <v>123</v>
      </c>
      <c r="W26" s="61">
        <v>26166310.038</v>
      </c>
      <c r="X26" s="210">
        <f t="shared" si="0"/>
        <v>0.4778071915064907</v>
      </c>
      <c r="Y26" s="212" t="s">
        <v>111</v>
      </c>
      <c r="Z26" s="214" t="s">
        <v>96</v>
      </c>
    </row>
    <row r="27" spans="1:26" ht="10.5" customHeight="1">
      <c r="A27" s="188"/>
      <c r="B27" s="193"/>
      <c r="C27" s="194"/>
      <c r="D27" s="194"/>
      <c r="E27" s="194"/>
      <c r="F27" s="195"/>
      <c r="G27" s="216"/>
      <c r="H27" s="121"/>
      <c r="I27" s="122"/>
      <c r="J27" s="163"/>
      <c r="K27" s="95"/>
      <c r="L27" s="96"/>
      <c r="M27" s="165"/>
      <c r="N27" s="218"/>
      <c r="O27" s="209"/>
      <c r="P27" s="220"/>
      <c r="Q27" s="208"/>
      <c r="R27" s="205"/>
      <c r="S27" s="202"/>
      <c r="T27" s="222"/>
      <c r="U27" s="224"/>
      <c r="V27" s="226"/>
      <c r="W27" s="63"/>
      <c r="X27" s="211"/>
      <c r="Y27" s="213"/>
      <c r="Z27" s="215"/>
    </row>
    <row r="28" spans="1:26" ht="176.25" customHeight="1">
      <c r="A28" s="188"/>
      <c r="B28" s="193"/>
      <c r="C28" s="194"/>
      <c r="D28" s="194"/>
      <c r="E28" s="194"/>
      <c r="F28" s="195"/>
      <c r="G28" s="36" t="s">
        <v>61</v>
      </c>
      <c r="H28" s="130" t="s">
        <v>70</v>
      </c>
      <c r="I28" s="131"/>
      <c r="J28" s="163"/>
      <c r="K28" s="143" t="s">
        <v>79</v>
      </c>
      <c r="L28" s="144"/>
      <c r="M28" s="37">
        <v>1</v>
      </c>
      <c r="N28" s="21">
        <f>+M28</f>
        <v>1</v>
      </c>
      <c r="O28" s="38">
        <v>0.25</v>
      </c>
      <c r="P28" s="39">
        <f>O28*J25</f>
        <v>0.75</v>
      </c>
      <c r="Q28" s="208"/>
      <c r="R28" s="205"/>
      <c r="S28" s="202"/>
      <c r="T28" s="26">
        <v>2131662</v>
      </c>
      <c r="U28" s="30">
        <v>2131662</v>
      </c>
      <c r="V28" s="75">
        <f aca="true" t="shared" si="2" ref="V28:V35">U28/T28</f>
        <v>1</v>
      </c>
      <c r="W28" s="40">
        <v>2131682</v>
      </c>
      <c r="X28" s="41">
        <f t="shared" si="0"/>
        <v>1.0000093823504852</v>
      </c>
      <c r="Y28" s="42" t="s">
        <v>113</v>
      </c>
      <c r="Z28" s="64" t="s">
        <v>97</v>
      </c>
    </row>
    <row r="29" spans="1:26" ht="112.5" customHeight="1">
      <c r="A29" s="188"/>
      <c r="B29" s="193"/>
      <c r="C29" s="194"/>
      <c r="D29" s="194"/>
      <c r="E29" s="194"/>
      <c r="F29" s="195"/>
      <c r="G29" s="36" t="s">
        <v>62</v>
      </c>
      <c r="H29" s="130" t="s">
        <v>71</v>
      </c>
      <c r="I29" s="131"/>
      <c r="J29" s="163"/>
      <c r="K29" s="143" t="s">
        <v>112</v>
      </c>
      <c r="L29" s="144"/>
      <c r="M29" s="65" t="s">
        <v>110</v>
      </c>
      <c r="N29" s="21">
        <v>1</v>
      </c>
      <c r="O29" s="38">
        <v>0.9</v>
      </c>
      <c r="P29" s="39">
        <f>O29*J25</f>
        <v>2.7</v>
      </c>
      <c r="Q29" s="209"/>
      <c r="R29" s="206"/>
      <c r="S29" s="203"/>
      <c r="T29" s="26">
        <v>44452214</v>
      </c>
      <c r="U29" s="30">
        <v>44277861</v>
      </c>
      <c r="V29" s="75">
        <f t="shared" si="2"/>
        <v>0.9960777431693278</v>
      </c>
      <c r="W29" s="40">
        <v>44277890.92</v>
      </c>
      <c r="X29" s="41">
        <f t="shared" si="0"/>
        <v>0.996078416251663</v>
      </c>
      <c r="Y29" s="66" t="s">
        <v>114</v>
      </c>
      <c r="Z29" s="67" t="s">
        <v>103</v>
      </c>
    </row>
    <row r="30" spans="1:26" ht="219.75" customHeight="1">
      <c r="A30" s="188"/>
      <c r="B30" s="193"/>
      <c r="C30" s="194"/>
      <c r="D30" s="194"/>
      <c r="E30" s="194"/>
      <c r="F30" s="195"/>
      <c r="G30" s="36" t="s">
        <v>63</v>
      </c>
      <c r="H30" s="130" t="s">
        <v>72</v>
      </c>
      <c r="I30" s="131"/>
      <c r="J30" s="68">
        <v>0.25</v>
      </c>
      <c r="K30" s="101" t="s">
        <v>76</v>
      </c>
      <c r="L30" s="102"/>
      <c r="M30" s="65" t="s">
        <v>107</v>
      </c>
      <c r="N30" s="21">
        <f>+M30/5</f>
        <v>0.6</v>
      </c>
      <c r="O30" s="38">
        <f t="shared" si="1"/>
        <v>0.08567999999999999</v>
      </c>
      <c r="P30" s="39">
        <f>O30*J30</f>
        <v>0.021419999999999998</v>
      </c>
      <c r="Q30" s="38">
        <f>(25*SUM(O30)/14.28)</f>
        <v>0.15</v>
      </c>
      <c r="R30" s="33">
        <f>+Q30</f>
        <v>0.15</v>
      </c>
      <c r="S30" s="21">
        <f aca="true" t="shared" si="3" ref="S30:S35">R30/J30</f>
        <v>0.6</v>
      </c>
      <c r="T30" s="26">
        <v>37580800</v>
      </c>
      <c r="U30" s="29">
        <v>37580800</v>
      </c>
      <c r="V30" s="75">
        <f>U30/T30</f>
        <v>1</v>
      </c>
      <c r="W30" s="40">
        <v>37580799.8918</v>
      </c>
      <c r="X30" s="41">
        <f t="shared" si="0"/>
        <v>0.9999999971208703</v>
      </c>
      <c r="Y30" s="42" t="s">
        <v>115</v>
      </c>
      <c r="Z30" s="64" t="s">
        <v>98</v>
      </c>
    </row>
    <row r="31" spans="1:26" ht="138.75" customHeight="1">
      <c r="A31" s="188"/>
      <c r="B31" s="193"/>
      <c r="C31" s="194"/>
      <c r="D31" s="194"/>
      <c r="E31" s="194"/>
      <c r="F31" s="195"/>
      <c r="G31" s="36" t="s">
        <v>64</v>
      </c>
      <c r="H31" s="130" t="s">
        <v>94</v>
      </c>
      <c r="I31" s="131"/>
      <c r="J31" s="69">
        <v>1</v>
      </c>
      <c r="K31" s="101" t="s">
        <v>77</v>
      </c>
      <c r="L31" s="102"/>
      <c r="M31" s="65" t="s">
        <v>109</v>
      </c>
      <c r="N31" s="21">
        <f>+M31/1</f>
        <v>0.95</v>
      </c>
      <c r="O31" s="38">
        <f t="shared" si="1"/>
        <v>0.13565999999999998</v>
      </c>
      <c r="P31" s="39">
        <f>O31*J31</f>
        <v>0.13565999999999998</v>
      </c>
      <c r="Q31" s="38">
        <f>(1*SUM(O31)/14.28)</f>
        <v>0.009499999999999998</v>
      </c>
      <c r="R31" s="33" t="str">
        <f>+M31</f>
        <v>0,95</v>
      </c>
      <c r="S31" s="21">
        <f t="shared" si="3"/>
        <v>0.95</v>
      </c>
      <c r="T31" s="26">
        <v>18790400</v>
      </c>
      <c r="U31" s="29">
        <v>18790400</v>
      </c>
      <c r="V31" s="75">
        <f t="shared" si="2"/>
        <v>1</v>
      </c>
      <c r="W31" s="40">
        <v>18790400</v>
      </c>
      <c r="X31" s="41">
        <f t="shared" si="0"/>
        <v>1</v>
      </c>
      <c r="Y31" s="42" t="s">
        <v>124</v>
      </c>
      <c r="Z31" s="64" t="s">
        <v>97</v>
      </c>
    </row>
    <row r="32" spans="1:26" ht="69" customHeight="1">
      <c r="A32" s="189"/>
      <c r="B32" s="196"/>
      <c r="C32" s="197"/>
      <c r="D32" s="197"/>
      <c r="E32" s="197"/>
      <c r="F32" s="198"/>
      <c r="G32" s="36" t="s">
        <v>65</v>
      </c>
      <c r="H32" s="138" t="s">
        <v>73</v>
      </c>
      <c r="I32" s="139"/>
      <c r="J32" s="70">
        <v>0.67</v>
      </c>
      <c r="K32" s="101" t="s">
        <v>78</v>
      </c>
      <c r="L32" s="102"/>
      <c r="M32" s="71">
        <v>0.67</v>
      </c>
      <c r="N32" s="21">
        <f>+M32/0.67</f>
        <v>1</v>
      </c>
      <c r="O32" s="38">
        <f t="shared" si="1"/>
        <v>0.14279999999999998</v>
      </c>
      <c r="P32" s="72">
        <f>O32*J32</f>
        <v>0.095676</v>
      </c>
      <c r="Q32" s="38">
        <f>(0.67*SUM(O32)/14.28)</f>
        <v>0.0067</v>
      </c>
      <c r="R32" s="33">
        <f>+M32</f>
        <v>0.67</v>
      </c>
      <c r="S32" s="21">
        <f t="shared" si="3"/>
        <v>1</v>
      </c>
      <c r="T32" s="26">
        <v>72343040</v>
      </c>
      <c r="U32" s="29">
        <v>28702955</v>
      </c>
      <c r="V32" s="75">
        <f t="shared" si="2"/>
        <v>0.3967618032087123</v>
      </c>
      <c r="W32" s="40">
        <v>26819529.8</v>
      </c>
      <c r="X32" s="41">
        <f t="shared" si="0"/>
        <v>0.3707271604842705</v>
      </c>
      <c r="Y32" s="42" t="s">
        <v>108</v>
      </c>
      <c r="Z32" s="64" t="s">
        <v>98</v>
      </c>
    </row>
    <row r="33" spans="1:26" ht="86.25" customHeight="1">
      <c r="A33" s="73">
        <v>2</v>
      </c>
      <c r="B33" s="159" t="s">
        <v>82</v>
      </c>
      <c r="C33" s="160"/>
      <c r="D33" s="160"/>
      <c r="E33" s="160"/>
      <c r="F33" s="160"/>
      <c r="G33" s="36" t="s">
        <v>83</v>
      </c>
      <c r="H33" s="140" t="s">
        <v>84</v>
      </c>
      <c r="I33" s="141"/>
      <c r="J33" s="21">
        <v>0.02</v>
      </c>
      <c r="K33" s="143" t="s">
        <v>85</v>
      </c>
      <c r="L33" s="144"/>
      <c r="M33" s="65" t="s">
        <v>105</v>
      </c>
      <c r="N33" s="21">
        <f>+M33/2</f>
        <v>0.45</v>
      </c>
      <c r="O33" s="33">
        <f>+N33*J33</f>
        <v>0.009000000000000001</v>
      </c>
      <c r="P33" s="33"/>
      <c r="Q33" s="21"/>
      <c r="R33" s="33">
        <f>+O33</f>
        <v>0.009000000000000001</v>
      </c>
      <c r="S33" s="21">
        <f t="shared" si="3"/>
        <v>0.45000000000000007</v>
      </c>
      <c r="T33" s="26">
        <v>0</v>
      </c>
      <c r="U33" s="74" t="s">
        <v>93</v>
      </c>
      <c r="V33" s="75" t="s">
        <v>93</v>
      </c>
      <c r="W33" s="40">
        <v>0</v>
      </c>
      <c r="X33" s="41" t="s">
        <v>93</v>
      </c>
      <c r="Y33" s="42" t="s">
        <v>101</v>
      </c>
      <c r="Z33" s="64" t="s">
        <v>102</v>
      </c>
    </row>
    <row r="34" spans="1:26" ht="74.25" customHeight="1">
      <c r="A34" s="199">
        <v>3</v>
      </c>
      <c r="B34" s="200" t="s">
        <v>86</v>
      </c>
      <c r="C34" s="200"/>
      <c r="D34" s="200"/>
      <c r="E34" s="200"/>
      <c r="F34" s="200"/>
      <c r="G34" s="36" t="s">
        <v>87</v>
      </c>
      <c r="H34" s="142" t="s">
        <v>89</v>
      </c>
      <c r="I34" s="142"/>
      <c r="J34" s="12">
        <v>1</v>
      </c>
      <c r="K34" s="145" t="s">
        <v>91</v>
      </c>
      <c r="L34" s="145"/>
      <c r="M34" s="65" t="s">
        <v>110</v>
      </c>
      <c r="N34" s="21">
        <f>+M34/1</f>
        <v>1</v>
      </c>
      <c r="O34" s="38">
        <f>N34*0.5</f>
        <v>0.5</v>
      </c>
      <c r="P34" s="38"/>
      <c r="Q34" s="38">
        <f>(1*SUM(O34)/50)</f>
        <v>0.01</v>
      </c>
      <c r="R34" s="34" t="str">
        <f>+M34</f>
        <v>1</v>
      </c>
      <c r="S34" s="76">
        <f t="shared" si="3"/>
        <v>1</v>
      </c>
      <c r="T34" s="77">
        <v>14092800</v>
      </c>
      <c r="U34" s="30">
        <v>14046312</v>
      </c>
      <c r="V34" s="75">
        <f t="shared" si="2"/>
        <v>0.9967012942779292</v>
      </c>
      <c r="W34" s="40">
        <v>7836805.668399999</v>
      </c>
      <c r="X34" s="41">
        <f>W34/T34</f>
        <v>0.5560857791496366</v>
      </c>
      <c r="Y34" s="42" t="s">
        <v>117</v>
      </c>
      <c r="Z34" s="78" t="s">
        <v>116</v>
      </c>
    </row>
    <row r="35" spans="1:26" ht="159" customHeight="1">
      <c r="A35" s="199"/>
      <c r="B35" s="200"/>
      <c r="C35" s="200"/>
      <c r="D35" s="200"/>
      <c r="E35" s="200"/>
      <c r="F35" s="200"/>
      <c r="G35" s="36" t="s">
        <v>88</v>
      </c>
      <c r="H35" s="142" t="s">
        <v>90</v>
      </c>
      <c r="I35" s="142"/>
      <c r="J35" s="12">
        <v>3</v>
      </c>
      <c r="K35" s="145" t="s">
        <v>92</v>
      </c>
      <c r="L35" s="145"/>
      <c r="M35" s="3" t="s">
        <v>107</v>
      </c>
      <c r="N35" s="59">
        <f>+M35/3</f>
        <v>1</v>
      </c>
      <c r="O35" s="38">
        <f>N35*0.5</f>
        <v>0.5</v>
      </c>
      <c r="P35" s="38"/>
      <c r="Q35" s="38">
        <f>(3*SUM(O35)/50)</f>
        <v>0.03</v>
      </c>
      <c r="R35" s="35" t="str">
        <f>+M35</f>
        <v>3</v>
      </c>
      <c r="S35" s="59">
        <f t="shared" si="3"/>
        <v>1</v>
      </c>
      <c r="T35" s="79">
        <v>18790400</v>
      </c>
      <c r="U35" s="31">
        <v>18790400</v>
      </c>
      <c r="V35" s="60">
        <f t="shared" si="2"/>
        <v>1</v>
      </c>
      <c r="W35" s="40">
        <v>1841286.909</v>
      </c>
      <c r="X35" s="62">
        <f>W35/T35</f>
        <v>0.0979908309030143</v>
      </c>
      <c r="Y35" s="42" t="s">
        <v>118</v>
      </c>
      <c r="Z35" s="78" t="s">
        <v>104</v>
      </c>
    </row>
    <row r="36" spans="1:24" s="82" customFormat="1" ht="56.25" customHeight="1">
      <c r="A36" s="168" t="s">
        <v>4</v>
      </c>
      <c r="B36" s="168"/>
      <c r="C36" s="168"/>
      <c r="D36" s="168"/>
      <c r="E36" s="168"/>
      <c r="F36" s="168"/>
      <c r="G36" s="168"/>
      <c r="H36" s="168"/>
      <c r="I36" s="168"/>
      <c r="J36" s="168"/>
      <c r="K36" s="168"/>
      <c r="L36" s="168"/>
      <c r="M36" s="168"/>
      <c r="N36" s="57"/>
      <c r="O36" s="57"/>
      <c r="P36" s="57"/>
      <c r="Q36" s="57"/>
      <c r="R36" s="81"/>
      <c r="S36" s="57"/>
      <c r="T36" s="24">
        <f>SUM(T25:T35)</f>
        <v>264944640</v>
      </c>
      <c r="U36" s="29">
        <f>SUM(U25:U35)</f>
        <v>192486700</v>
      </c>
      <c r="V36" s="25">
        <f>U36/T36</f>
        <v>0.7265166791070014</v>
      </c>
      <c r="W36" s="40">
        <f>SUM(W25:W35)</f>
        <v>167444705.2272</v>
      </c>
      <c r="X36" s="41">
        <f>W36/T36</f>
        <v>0.6319988403132065</v>
      </c>
    </row>
    <row r="37" spans="2:24" s="82" customFormat="1" ht="30.75" customHeight="1" thickBot="1">
      <c r="B37" s="125" t="s">
        <v>36</v>
      </c>
      <c r="C37" s="126"/>
      <c r="D37" s="83">
        <v>0</v>
      </c>
      <c r="F37" s="84" t="s">
        <v>35</v>
      </c>
      <c r="G37" s="127">
        <v>44196</v>
      </c>
      <c r="H37" s="128"/>
      <c r="M37" s="80"/>
      <c r="N37" s="23">
        <f>AVERAGE(N25:N35)</f>
        <v>0.8800000000000001</v>
      </c>
      <c r="O37" s="10"/>
      <c r="P37" s="10"/>
      <c r="Q37" s="10"/>
      <c r="R37" s="10"/>
      <c r="S37" s="32">
        <f>AVERAGE(S25:S35)</f>
        <v>0.85</v>
      </c>
      <c r="T37" s="166"/>
      <c r="U37" s="167"/>
      <c r="V37" s="11"/>
      <c r="W37" s="92">
        <v>121012321</v>
      </c>
      <c r="X37" s="85">
        <f>+W36-W37</f>
        <v>46432384.2272</v>
      </c>
    </row>
    <row r="38" spans="21:22" ht="12.75">
      <c r="U38" s="87"/>
      <c r="V38" s="88"/>
    </row>
    <row r="39" spans="21:22" ht="12.75">
      <c r="U39" s="87"/>
      <c r="V39" s="88"/>
    </row>
    <row r="40" spans="1:25" s="90" customFormat="1" ht="21.75" customHeight="1">
      <c r="A40" s="44"/>
      <c r="B40" s="89"/>
      <c r="C40" s="129" t="s">
        <v>38</v>
      </c>
      <c r="D40" s="129"/>
      <c r="E40" s="129"/>
      <c r="F40" s="129"/>
      <c r="G40" s="129"/>
      <c r="H40" s="129"/>
      <c r="I40" s="129"/>
      <c r="J40" s="129"/>
      <c r="K40" s="129"/>
      <c r="L40" s="129"/>
      <c r="M40" s="133" t="s">
        <v>44</v>
      </c>
      <c r="N40" s="133"/>
      <c r="O40" s="133"/>
      <c r="P40" s="133"/>
      <c r="Q40" s="133"/>
      <c r="R40" s="133"/>
      <c r="S40" s="133"/>
      <c r="T40" s="133"/>
      <c r="U40" s="133"/>
      <c r="V40" s="133"/>
      <c r="W40" s="133"/>
      <c r="X40" s="133"/>
      <c r="Y40" s="134"/>
    </row>
    <row r="41" spans="1:25" s="90" customFormat="1" ht="29.25" customHeight="1">
      <c r="A41" s="123" t="s">
        <v>15</v>
      </c>
      <c r="B41" s="124"/>
      <c r="C41" s="129" t="s">
        <v>121</v>
      </c>
      <c r="D41" s="129"/>
      <c r="E41" s="129"/>
      <c r="F41" s="129"/>
      <c r="G41" s="129"/>
      <c r="H41" s="129"/>
      <c r="I41" s="129"/>
      <c r="J41" s="129"/>
      <c r="K41" s="129"/>
      <c r="L41" s="129"/>
      <c r="M41" s="133" t="s">
        <v>119</v>
      </c>
      <c r="N41" s="133"/>
      <c r="O41" s="133"/>
      <c r="P41" s="133"/>
      <c r="Q41" s="133"/>
      <c r="R41" s="133"/>
      <c r="S41" s="133"/>
      <c r="T41" s="133"/>
      <c r="U41" s="133"/>
      <c r="V41" s="133"/>
      <c r="W41" s="133"/>
      <c r="X41" s="133"/>
      <c r="Y41" s="134"/>
    </row>
    <row r="42" spans="1:25" ht="29.25" customHeight="1">
      <c r="A42" s="123" t="s">
        <v>14</v>
      </c>
      <c r="B42" s="124"/>
      <c r="C42" s="129"/>
      <c r="D42" s="129"/>
      <c r="E42" s="129"/>
      <c r="F42" s="129"/>
      <c r="G42" s="129"/>
      <c r="H42" s="129"/>
      <c r="I42" s="129"/>
      <c r="J42" s="129"/>
      <c r="K42" s="129"/>
      <c r="L42" s="129"/>
      <c r="M42" s="133"/>
      <c r="N42" s="133"/>
      <c r="O42" s="133"/>
      <c r="P42" s="133"/>
      <c r="Q42" s="133"/>
      <c r="R42" s="133"/>
      <c r="S42" s="133"/>
      <c r="T42" s="133"/>
      <c r="U42" s="133"/>
      <c r="V42" s="133"/>
      <c r="W42" s="133"/>
      <c r="X42" s="133"/>
      <c r="Y42" s="134"/>
    </row>
    <row r="43" spans="1:25" ht="29.25" customHeight="1">
      <c r="A43" s="123" t="s">
        <v>16</v>
      </c>
      <c r="B43" s="124"/>
      <c r="C43" s="129" t="s">
        <v>125</v>
      </c>
      <c r="D43" s="129"/>
      <c r="E43" s="129"/>
      <c r="F43" s="129"/>
      <c r="G43" s="129"/>
      <c r="H43" s="129"/>
      <c r="I43" s="129"/>
      <c r="J43" s="129"/>
      <c r="K43" s="129"/>
      <c r="L43" s="129"/>
      <c r="M43" s="133" t="s">
        <v>120</v>
      </c>
      <c r="N43" s="133"/>
      <c r="O43" s="133"/>
      <c r="P43" s="133"/>
      <c r="Q43" s="133"/>
      <c r="R43" s="133"/>
      <c r="S43" s="133"/>
      <c r="T43" s="133"/>
      <c r="U43" s="133"/>
      <c r="V43" s="133"/>
      <c r="W43" s="133"/>
      <c r="X43" s="133"/>
      <c r="Y43" s="134"/>
    </row>
    <row r="44" spans="1:25" ht="29.25" customHeight="1">
      <c r="A44" s="123" t="s">
        <v>17</v>
      </c>
      <c r="B44" s="124"/>
      <c r="C44" s="135">
        <v>44196</v>
      </c>
      <c r="D44" s="129"/>
      <c r="E44" s="129"/>
      <c r="F44" s="129"/>
      <c r="G44" s="129"/>
      <c r="H44" s="129"/>
      <c r="I44" s="129"/>
      <c r="J44" s="129"/>
      <c r="K44" s="129"/>
      <c r="L44" s="129"/>
      <c r="M44" s="132">
        <f>+C44</f>
        <v>44196</v>
      </c>
      <c r="N44" s="133"/>
      <c r="O44" s="133"/>
      <c r="P44" s="133"/>
      <c r="Q44" s="133"/>
      <c r="R44" s="133"/>
      <c r="S44" s="133"/>
      <c r="T44" s="133"/>
      <c r="U44" s="133"/>
      <c r="V44" s="133"/>
      <c r="W44" s="133"/>
      <c r="X44" s="133"/>
      <c r="Y44" s="134"/>
    </row>
    <row r="57" ht="12.75">
      <c r="K57" s="13"/>
    </row>
  </sheetData>
  <sheetProtection deleteColumns="0" deleteRows="0"/>
  <mergeCells count="99">
    <mergeCell ref="Y26:Y27"/>
    <mergeCell ref="Z26:Z27"/>
    <mergeCell ref="G26:G27"/>
    <mergeCell ref="N26:N27"/>
    <mergeCell ref="O26:O27"/>
    <mergeCell ref="P26:P27"/>
    <mergeCell ref="T26:T27"/>
    <mergeCell ref="U26:U27"/>
    <mergeCell ref="V26:V27"/>
    <mergeCell ref="A34:A35"/>
    <mergeCell ref="B34:F35"/>
    <mergeCell ref="S25:S29"/>
    <mergeCell ref="R25:R29"/>
    <mergeCell ref="K35:L35"/>
    <mergeCell ref="Q25:Q29"/>
    <mergeCell ref="K32:L32"/>
    <mergeCell ref="K28:L28"/>
    <mergeCell ref="Z22:Z24"/>
    <mergeCell ref="X22:X24"/>
    <mergeCell ref="K11:L13"/>
    <mergeCell ref="T11:U13"/>
    <mergeCell ref="H25:I25"/>
    <mergeCell ref="K22:L24"/>
    <mergeCell ref="M11:S11"/>
    <mergeCell ref="K25:L25"/>
    <mergeCell ref="S23:S24"/>
    <mergeCell ref="A16:C18"/>
    <mergeCell ref="D12:G14"/>
    <mergeCell ref="D16:G18"/>
    <mergeCell ref="D19:G21"/>
    <mergeCell ref="W22:W24"/>
    <mergeCell ref="N23:N24"/>
    <mergeCell ref="M22:N22"/>
    <mergeCell ref="R22:S22"/>
    <mergeCell ref="A15:C15"/>
    <mergeCell ref="D15:G15"/>
    <mergeCell ref="M42:Y42"/>
    <mergeCell ref="A42:B42"/>
    <mergeCell ref="T37:U37"/>
    <mergeCell ref="A36:M36"/>
    <mergeCell ref="M41:Y41"/>
    <mergeCell ref="M40:Y40"/>
    <mergeCell ref="C43:L43"/>
    <mergeCell ref="M43:Y43"/>
    <mergeCell ref="B33:F33"/>
    <mergeCell ref="H35:I35"/>
    <mergeCell ref="H31:I31"/>
    <mergeCell ref="R23:R24"/>
    <mergeCell ref="J25:J29"/>
    <mergeCell ref="M26:M27"/>
    <mergeCell ref="K29:L29"/>
    <mergeCell ref="K31:L31"/>
    <mergeCell ref="A12:C14"/>
    <mergeCell ref="V1:Y1"/>
    <mergeCell ref="V2:Y2"/>
    <mergeCell ref="A5:Y5"/>
    <mergeCell ref="A1:C4"/>
    <mergeCell ref="D1:U2"/>
    <mergeCell ref="M14:Y14"/>
    <mergeCell ref="D11:G11"/>
    <mergeCell ref="D3:U4"/>
    <mergeCell ref="M44:Y44"/>
    <mergeCell ref="A41:B41"/>
    <mergeCell ref="C44:L44"/>
    <mergeCell ref="A11:C11"/>
    <mergeCell ref="H32:I32"/>
    <mergeCell ref="H33:I33"/>
    <mergeCell ref="H34:I34"/>
    <mergeCell ref="K33:L33"/>
    <mergeCell ref="K34:L34"/>
    <mergeCell ref="A19:C21"/>
    <mergeCell ref="A44:B44"/>
    <mergeCell ref="A43:B43"/>
    <mergeCell ref="B37:C37"/>
    <mergeCell ref="G37:H37"/>
    <mergeCell ref="C40:L40"/>
    <mergeCell ref="H28:I28"/>
    <mergeCell ref="H29:I29"/>
    <mergeCell ref="H30:I30"/>
    <mergeCell ref="C41:L41"/>
    <mergeCell ref="C42:L42"/>
    <mergeCell ref="A22:A24"/>
    <mergeCell ref="B22:F24"/>
    <mergeCell ref="G22:G24"/>
    <mergeCell ref="H22:I24"/>
    <mergeCell ref="J22:J24"/>
    <mergeCell ref="H26:I27"/>
    <mergeCell ref="A25:A32"/>
    <mergeCell ref="B25:F32"/>
    <mergeCell ref="K26:L27"/>
    <mergeCell ref="V3:X3"/>
    <mergeCell ref="V4:X4"/>
    <mergeCell ref="Y22:Y24"/>
    <mergeCell ref="K30:L30"/>
    <mergeCell ref="T22:T24"/>
    <mergeCell ref="U22:U24"/>
    <mergeCell ref="V22:V24"/>
    <mergeCell ref="M23:M24"/>
    <mergeCell ref="X26:X27"/>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2020-02-06T18:11:58Z</dcterms:modified>
  <cp:category/>
  <cp:version/>
  <cp:contentType/>
  <cp:contentStatus/>
</cp:coreProperties>
</file>