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POA-1" sheetId="1" r:id="rId1"/>
  </sheets>
  <definedNames/>
  <calcPr fullCalcOnLoad="1"/>
</workbook>
</file>

<file path=xl/comments1.xml><?xml version="1.0" encoding="utf-8"?>
<comments xmlns="http://schemas.openxmlformats.org/spreadsheetml/2006/main">
  <authors>
    <author>Celia Vel?squez</author>
    <author>Hugo Armando Diaz</author>
  </authors>
  <commentList>
    <comment ref="M22" authorId="0">
      <text>
        <r>
          <rPr>
            <b/>
            <sz val="9"/>
            <rFont val="Tahoma"/>
            <family val="2"/>
          </rPr>
          <t>Esta casilla corresponde a cada actividad POA según su indicador</t>
        </r>
        <r>
          <rPr>
            <sz val="9"/>
            <rFont val="Tahoma"/>
            <family val="2"/>
          </rPr>
          <t xml:space="preserve">
</t>
        </r>
      </text>
    </comment>
    <comment ref="R22" authorId="0">
      <text>
        <r>
          <rPr>
            <b/>
            <sz val="9"/>
            <rFont val="Tahoma"/>
            <family val="2"/>
          </rPr>
          <t>Esta actividad corresponde al promedio ponderadode todas las actividades POA que cumplen la meta PA</t>
        </r>
        <r>
          <rPr>
            <sz val="9"/>
            <rFont val="Tahoma"/>
            <family val="2"/>
          </rPr>
          <t xml:space="preserve">
</t>
        </r>
      </text>
    </comment>
    <comment ref="U28" authorId="1">
      <text>
        <r>
          <rPr>
            <b/>
            <sz val="9"/>
            <rFont val="Tahoma"/>
            <family val="2"/>
          </rPr>
          <t>Hugo Armando Diaz:
los cuatro contratistas</t>
        </r>
      </text>
    </comment>
  </commentList>
</comments>
</file>

<file path=xl/sharedStrings.xml><?xml version="1.0" encoding="utf-8"?>
<sst xmlns="http://schemas.openxmlformats.org/spreadsheetml/2006/main" count="140" uniqueCount="122">
  <si>
    <t>PROYECTO:</t>
  </si>
  <si>
    <t>JUNIO</t>
  </si>
  <si>
    <t>SEPTIEMBRE</t>
  </si>
  <si>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</si>
  <si>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</si>
  <si>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</si>
  <si>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</si>
  <si>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</si>
  <si>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</si>
  <si>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</si>
  <si>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</si>
  <si>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</si>
  <si>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</si>
  <si>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</si>
  <si>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FIRMA</t>
  </si>
  <si>
    <t>NOMBRE</t>
  </si>
  <si>
    <t>CARGO / ROL</t>
  </si>
  <si>
    <t>FECHA</t>
  </si>
  <si>
    <t>% DE AVANCE FÍSICO ACUMULADO</t>
  </si>
  <si>
    <t>CORPORACIÓN AUTÓNOMA REGIONAL DE BOYACÁ</t>
  </si>
  <si>
    <t>FORMATO DE REGISTRO</t>
  </si>
  <si>
    <t>SISTEMA INTEGRADO DE GESTIÓN DE LA CALIDAD</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</si>
  <si>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</si>
  <si>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</si>
  <si>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</si>
  <si>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</si>
  <si>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</si>
  <si>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</si>
  <si>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</si>
  <si>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</si>
  <si>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</si>
  <si>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</si>
  <si>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</si>
  <si>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</si>
  <si>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</si>
  <si>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Fecha de la versión</t>
  </si>
  <si>
    <t>Versión POA a evaluar</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</si>
  <si>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</si>
  <si>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</si>
  <si>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</si>
  <si>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</si>
  <si>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</si>
  <si>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</si>
  <si>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</si>
  <si>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APROBO</t>
  </si>
  <si>
    <t>VALOR PAGADO ($)
ACTIVIDAD</t>
  </si>
  <si>
    <t>% DE EJECUCIÓN
SOBRE PAGOS</t>
  </si>
  <si>
    <t>SUBPROGRAMA:</t>
  </si>
  <si>
    <r>
      <rPr>
        <b/>
        <sz val="10"/>
        <rFont val="Arial"/>
        <family val="2"/>
      </rPr>
      <t>FUENTE DE VERIFICACION DE EVIDENCIAS REPORTADAS</t>
    </r>
    <r>
      <rPr>
        <sz val="10"/>
        <rFont val="Arial"/>
        <family val="0"/>
      </rPr>
      <t xml:space="preserve"> 
(Señalar ruta magnetica o fisica de acceso a la evidencia)</t>
    </r>
  </si>
  <si>
    <t>Versión 0</t>
  </si>
  <si>
    <t>REGISTRO PARA  SEGUIMIENTO PLANES OPERATIVOS - POAS</t>
  </si>
  <si>
    <t>GESTIÓN AMBIENTAL DEL TERRITORIO</t>
  </si>
  <si>
    <t xml:space="preserve">Planeación y ordenamiento del territorio. </t>
  </si>
  <si>
    <t>Areas Protegidas y Ecosistemas Estrategicos</t>
  </si>
  <si>
    <t>Administración y Manejo de Áreas Protegidas</t>
  </si>
  <si>
    <t>3205-0900-0001-0002-01</t>
  </si>
  <si>
    <r>
      <t xml:space="preserve">AÑO: </t>
    </r>
    <r>
      <rPr>
        <b/>
        <u val="single"/>
        <sz val="16"/>
        <rFont val="Arial"/>
        <family val="2"/>
      </rPr>
      <t>2019</t>
    </r>
  </si>
  <si>
    <t>N.</t>
  </si>
  <si>
    <t>Administrar y Fortalecer la Red Física del SIRAP CORPOBOYACA</t>
  </si>
  <si>
    <t xml:space="preserve">Realizar acciones que permitan el desarrollo del proyecto GEF SINAP </t>
  </si>
  <si>
    <t>Realizar acciones de fortalecimiento del SIRAP y los ecosistemas estratégicos (páramos y/o humedales)</t>
  </si>
  <si>
    <t>Realizar  acciones para el fortalecimiento de las RNSC del SIRAP-CORPOBOYACA</t>
  </si>
  <si>
    <t>implementar acciiones para la Adminstración y manejo de las áreas regionales del SIRAP-Corpoboyaca</t>
  </si>
  <si>
    <t>Realizar el proceso de vinculación de las éntidades privadas, al Proyecto Plan Padrino</t>
  </si>
  <si>
    <t>Realizar acciones para el posicionamiento y divulgación del SIRAP-CORPOBOYACA</t>
  </si>
  <si>
    <t>Avanzar en el estudio de tenencia de dos área protegidas</t>
  </si>
  <si>
    <t>METAS AÑO 2019 POA</t>
  </si>
  <si>
    <t>METAS AÑO 2019 P.A.</t>
  </si>
  <si>
    <t xml:space="preserve">100% de ejecución, acciones que permitan el desarrollo del proyecto GEF SINAP </t>
  </si>
  <si>
    <t>100% de ejecución de las acciones de fortalecimiento del SIRAP y los ecosistemas estratégicos (páramos y/o humedales)</t>
  </si>
  <si>
    <t>100% de las acciones para el  fortalecimiento de las RNSC para el SIRAP-CORPOBOYACA</t>
  </si>
  <si>
    <t>1 Proyecto piloto (2 Guarda parques) de adminsitración y manejo de las áreas protegidas del SIRAP</t>
  </si>
  <si>
    <t>Cinco entidades vinculada al Plan Padrino</t>
  </si>
  <si>
    <t>0,67% de avace en el estudio de tenencia de dos areas protegidas</t>
  </si>
  <si>
    <t>% de acciones ejecutadas/No de acciones programadas</t>
  </si>
  <si>
    <t>%o de acciones de fortalecimiento del SIRAP y los ecosistemas estratégicosejecutadas /No  de acciones programadas</t>
  </si>
  <si>
    <t>1 proyecto Piloto implementdao</t>
  </si>
  <si>
    <t>Número de entidades vinculadas al Proyecto Plan Padrino/No. De entidades programadas</t>
  </si>
  <si>
    <t>Número de acciones realizadas para el posicionamiento y divulgación del SIRAP</t>
  </si>
  <si>
    <t>%de avance en los estudios de tenencia de dos areas protegidas/% de avance programado</t>
  </si>
  <si>
    <t>% de Actividades de fortalecimiento realizadas/ Numero de Actividades programadas</t>
  </si>
  <si>
    <t>AVANCE METAS POA 2019</t>
  </si>
  <si>
    <t>AVANCE METAS PA 2019</t>
  </si>
  <si>
    <t>Inscripción de áreas protegidas en el RUNAP</t>
  </si>
  <si>
    <t>Inscribir un área protegidas decarada u homologada</t>
  </si>
  <si>
    <t>1 área protegida inscrita</t>
  </si>
  <si>
    <t>% de la superficie de áreas protegidas regionales declaradas homologadas o recategorizadas, inscritas en el RUNAP/% de superficie programadas</t>
  </si>
  <si>
    <t>Administrar y Fortalecer la Red de Actores del SIRAP CORPOBOYACÁ</t>
  </si>
  <si>
    <t>Realizar el septimo encuentro del CORAP</t>
  </si>
  <si>
    <t>Realizar tres mesas de trabajo con los subcomités del CORAP</t>
  </si>
  <si>
    <t>Un encuentro del CORAP programado y desarrollado con intercambio de experiencias</t>
  </si>
  <si>
    <t>Tres mesas realizadas</t>
  </si>
  <si>
    <t>No. De encuentros del CORAP realizados/No de encuentros programados</t>
  </si>
  <si>
    <t>No. De mesas</t>
  </si>
  <si>
    <t>0</t>
  </si>
  <si>
    <t>N.A.</t>
  </si>
  <si>
    <t>HUGO ARMANDO DÍAZ S. - CLAUDIA CATALINA RODRÍGUEZ L.</t>
  </si>
  <si>
    <t>Profesionales Universitarios</t>
  </si>
  <si>
    <t>LUZ DEYANIRA GONZÁLEZ  CASTILLO</t>
  </si>
  <si>
    <t>Subdirectora de Planeación y Sistemas de Información</t>
  </si>
  <si>
    <t>0,8</t>
  </si>
  <si>
    <t>0,1</t>
  </si>
  <si>
    <t>Elaboración de estudios previos para la contratación de 2 guardaparques (1 PNR Páramo de Rabanal y 1 PNR Serranía el Peligro)
Participación reuniones de socialización proyecto de investigación liderado por la Dra. France Gerard del Center of Ecology and Hidrology del Reino Unido y que se desarrollará en el Páramo de Guántiva-La Rusia</t>
  </si>
  <si>
    <t>Se comenzó con el proceso de inscripcion y registro de las áreas protegidas declaradas ante el RUNAP de Parques Naturales Nacionales.</t>
  </si>
  <si>
    <t>Número  acciones priroizadas</t>
  </si>
  <si>
    <t>110-17 CNV  017-2018</t>
  </si>
  <si>
    <t>Suscripción de acta de inicio del Convenio CNV  017-2018 firmado el año anterior con la WWF, para el fortalecimiento de las áreas protegidas Regionales y Ecosistemas estratégicos en Jurisdicción (18-02-2019)
Participación en el III comite directivo del proyecto nación GEF-SINAP para la consolidacion del Sistema Nacional de Áreas Protegidas, en el que se presentaron los avances de ejecución de las actividades.</t>
  </si>
  <si>
    <r>
      <rPr>
        <sz val="10"/>
        <rFont val="Arial"/>
        <family val="2"/>
      </rPr>
      <t>Declaratoria de DRMI Bosques Secos del Chicamocha. Acuerdo 002 de 31 de enero de 2019
Declaratoria de DRMI Lago Sochagota y la cuenca que lo alimenta 003 de 31 de Enero de 2019.
Socialización de resultados finales y concertación de los programas y proyectos del Plan de Manejo del humedal Ciénaga de Palagua, con la comunidad de influencia directa de ejecución del proyecto.</t>
    </r>
    <r>
      <rPr>
        <sz val="10"/>
        <color indexed="10"/>
        <rFont val="Arial"/>
        <family val="2"/>
      </rPr>
      <t xml:space="preserve"> 
</t>
    </r>
    <r>
      <rPr>
        <sz val="10"/>
        <rFont val="Arial"/>
        <family val="2"/>
      </rPr>
      <t xml:space="preserve">Finalización del proceso de delimitación de los humedales priorizados en el municipio de Tunja, el cual incluyó visita de campo y reuniones de concertación con funcionarios de la Alcaldía mayor.
</t>
    </r>
    <r>
      <rPr>
        <sz val="10"/>
        <color indexed="10"/>
        <rFont val="Arial"/>
        <family val="2"/>
      </rPr>
      <t xml:space="preserve"> 
</t>
    </r>
    <r>
      <rPr>
        <sz val="10"/>
        <rFont val="Arial"/>
        <family val="2"/>
      </rPr>
      <t xml:space="preserve">Visita técnica proceso de delimitación humedal el Rosal en el Municipio de Iza.
Visita técnica estudio de impacto de ambiental en la zona de incendio de la peña localiado en el municipio de Cómbita dentro del complejo de páramo Iguaque-Merchán.
Reunión gobernación para avanzar en proceso de fortalecimiento en el marco del SIDAP Boyacá.
</t>
    </r>
    <r>
      <rPr>
        <sz val="10"/>
        <color indexed="10"/>
        <rFont val="Arial"/>
        <family val="2"/>
      </rPr>
      <t xml:space="preserve">
</t>
    </r>
    <r>
      <rPr>
        <sz val="10"/>
        <rFont val="Arial"/>
        <family val="2"/>
      </rPr>
      <t>Participación en reuniones con las comunidades de los municipios de Monguí y de Socha, en las que se resolvió dudas sobre el proceso y alcance de la delimitación de los páramos de Siscunsí- Ocetá y Pisba respectivamente.</t>
    </r>
  </si>
  <si>
    <t>140-6101 DRMI Bosques Secos
140-6101 DRMI Lago Sochagota</t>
  </si>
  <si>
    <t>Definición de Plan de trabajo para realización de las 15 visitas técnicas a las RNSC del SIRAP Corpoboyacá.</t>
  </si>
  <si>
    <t>110-15 CPS 2019-015</t>
  </si>
  <si>
    <t>110-15 CPS 2019-022</t>
  </si>
  <si>
    <t>Inicio de consolidación de información y redacción de textos para elaboración de material divulgativo</t>
  </si>
  <si>
    <t>Actividad programada para el segundo semestre del año</t>
  </si>
  <si>
    <t>Actividad programada para iniciar el segundo trimestre del año</t>
  </si>
  <si>
    <t xml:space="preserve">Reuniones con CARBONES ANDINOS (06-02-2019), ASOCOQUE (07-02-2019), EBSA (14-02-2019) y CEMEX (26-02-2019).
Avance en la formulación del Proyecto Guardaparques 80% y se inició con la formulación del Proyecto de Posicionamiento y divulgación ecoturística 10%. </t>
  </si>
  <si>
    <t>MARZO</t>
  </si>
  <si>
    <t>X</t>
  </si>
  <si>
    <t>Total</t>
  </si>
  <si>
    <t>25</t>
  </si>
  <si>
    <t>0.2</t>
  </si>
  <si>
    <t>0.8</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</si>
</sst>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_(* #,##0_);_(* \(#,##0\);_(* &quot;-&quot;??_);_(@_)"/>
    <numFmt numFmtId="182" formatCode="_-[$$-340A]\ * #,##0_-;\-[$$-340A]\ * #,##0_-;_-[$$-340A]\ * &quot;-&quot;_-;_-@_-"/>
    <numFmt numFmtId="183" formatCode="#,##0.0"/>
    <numFmt numFmtId="184" formatCode="0.0%"/>
  </numFmts>
  <fonts count="37">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11"/>
      <name val="Arial"/>
      <family val="2"/>
    </font>
    <font>
      <b/>
      <sz val="11"/>
      <name val="Arial"/>
      <family val="2"/>
    </font>
    <font>
      <b/>
      <u val="single"/>
      <sz val="16"/>
      <name val="Arial"/>
      <family val="2"/>
    </font>
    <font>
      <sz val="10"/>
      <color indexed="10"/>
      <name val="Arial"/>
      <family val="2"/>
    </font>
    <font>
      <sz val="10"/>
      <color indexed="8"/>
      <name val="Arial"/>
      <family val="2"/>
    </font>
    <font>
      <b/>
      <sz val="10"/>
      <color indexed="8"/>
      <name val="Arial"/>
      <family val="2"/>
    </font>
    <font>
      <sz val="10"/>
      <color rgb="FFFF0000"/>
      <name val="Arial"/>
      <family val="2"/>
    </font>
    <font>
      <sz val="10"/>
      <color theme="1"/>
      <name val="Arial"/>
      <family val="2"/>
    </font>
    <font>
      <b/>
      <sz val="10"/>
      <color theme="1"/>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style="thin"/>
      <top style="thin"/>
      <bottom style="thin"/>
    </border>
    <border>
      <left style="thin"/>
      <right style="medium"/>
      <top style="thin"/>
      <bottom style="thin"/>
    </border>
    <border>
      <left style="thin"/>
      <right style="thin"/>
      <top style="thin"/>
      <bottom style="medium"/>
    </border>
    <border>
      <left style="thin"/>
      <right style="thin"/>
      <top/>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style="thin"/>
      <right style="thin"/>
      <top style="thin"/>
      <bottom/>
    </border>
    <border>
      <left style="thin"/>
      <right style="thin"/>
      <top/>
      <bottom/>
    </border>
    <border>
      <left style="thin"/>
      <right style="medium"/>
      <top style="thin"/>
      <bottom style="medium"/>
    </border>
    <border>
      <left style="medium"/>
      <right style="medium"/>
      <top>
        <color indexed="63"/>
      </top>
      <bottom style="medium"/>
    </border>
    <border>
      <left style="thin"/>
      <right/>
      <top style="thin"/>
      <bottom style="thin"/>
    </border>
    <border>
      <left/>
      <right/>
      <top style="thin"/>
      <bottom style="thin"/>
    </border>
    <border>
      <left style="thin"/>
      <right/>
      <top/>
      <bottom/>
    </border>
    <border>
      <left/>
      <right style="thin"/>
      <top/>
      <bottom/>
    </border>
    <border>
      <left style="thin"/>
      <right/>
      <top/>
      <bottom style="thin"/>
    </border>
    <border>
      <left/>
      <right style="thin"/>
      <top/>
      <bottom style="thin"/>
    </border>
    <border>
      <left style="medium"/>
      <right style="thin"/>
      <top style="medium"/>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color indexed="63"/>
      </right>
      <top>
        <color indexed="63"/>
      </top>
      <bottom>
        <color indexed="63"/>
      </bottom>
    </border>
    <border>
      <left style="thin"/>
      <right/>
      <top style="thin"/>
      <bottom/>
    </border>
    <border>
      <left/>
      <right style="thin"/>
      <top style="thin"/>
      <botto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0"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97">
    <xf numFmtId="0" fontId="0" fillId="0" borderId="0" xfId="0" applyAlignment="1">
      <alignment/>
    </xf>
    <xf numFmtId="0" fontId="0" fillId="0" borderId="0" xfId="0" applyAlignment="1" applyProtection="1">
      <alignment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49" applyNumberFormat="1" applyFont="1" applyBorder="1" applyAlignment="1" applyProtection="1">
      <alignment vertical="center"/>
      <protection locked="0"/>
    </xf>
    <xf numFmtId="49" fontId="20" fillId="0" borderId="0" xfId="49" applyNumberFormat="1" applyFont="1" applyFill="1" applyBorder="1" applyAlignment="1" applyProtection="1">
      <alignment horizontal="center" vertical="center"/>
      <protection locked="0"/>
    </xf>
    <xf numFmtId="49" fontId="0" fillId="0" borderId="10" xfId="49" applyNumberFormat="1" applyFont="1" applyBorder="1" applyAlignment="1" applyProtection="1">
      <alignment horizontal="center" vertical="center" wrapText="1"/>
      <protection locked="0"/>
    </xf>
    <xf numFmtId="49" fontId="0" fillId="0" borderId="10" xfId="49"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49"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8" fillId="0" borderId="0" xfId="0" applyFont="1" applyFill="1" applyBorder="1" applyAlignment="1" applyProtection="1">
      <alignment horizontal="center" vertical="center" wrapText="1"/>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2" fontId="20" fillId="0" borderId="0" xfId="0" applyNumberFormat="1"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0" xfId="0" applyAlignment="1" applyProtection="1">
      <alignment vertical="center"/>
      <protection/>
    </xf>
    <xf numFmtId="0" fontId="0" fillId="0" borderId="11" xfId="0" applyBorder="1" applyAlignment="1" applyProtection="1">
      <alignment horizontal="center" vertical="center"/>
      <protection/>
    </xf>
    <xf numFmtId="0" fontId="0" fillId="0" borderId="10" xfId="0" applyBorder="1" applyAlignment="1" applyProtection="1">
      <alignment horizontal="justify" vertical="center"/>
      <protection/>
    </xf>
    <xf numFmtId="9" fontId="0" fillId="0" borderId="0" xfId="49" applyNumberFormat="1" applyFont="1" applyFill="1" applyBorder="1" applyAlignment="1" applyProtection="1">
      <alignment horizontal="center" vertical="center"/>
      <protection/>
    </xf>
    <xf numFmtId="3" fontId="0" fillId="0" borderId="0" xfId="0" applyNumberFormat="1" applyFill="1" applyBorder="1" applyAlignment="1" applyProtection="1">
      <alignment vertical="center"/>
      <protection/>
    </xf>
    <xf numFmtId="3" fontId="0" fillId="0" borderId="10" xfId="0" applyNumberFormat="1" applyFont="1" applyFill="1" applyBorder="1" applyAlignment="1" applyProtection="1">
      <alignment horizontal="center" vertical="center" wrapText="1"/>
      <protection/>
    </xf>
    <xf numFmtId="9" fontId="0" fillId="0" borderId="10" xfId="49" applyNumberFormat="1" applyFont="1" applyBorder="1" applyAlignment="1" applyProtection="1">
      <alignment horizontal="justify" vertical="center" wrapText="1"/>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181" fontId="0" fillId="0" borderId="10" xfId="0" applyNumberFormat="1" applyBorder="1" applyAlignment="1" applyProtection="1">
      <alignment vertical="center"/>
      <protection locked="0"/>
    </xf>
    <xf numFmtId="0" fontId="0" fillId="0" borderId="10" xfId="0" applyBorder="1" applyAlignment="1" applyProtection="1">
      <alignment vertical="center"/>
      <protection locked="0"/>
    </xf>
    <xf numFmtId="0" fontId="27" fillId="0" borderId="10" xfId="0" applyFont="1" applyFill="1" applyBorder="1" applyAlignment="1" applyProtection="1">
      <alignment horizontal="center" vertical="center"/>
      <protection locked="0"/>
    </xf>
    <xf numFmtId="14" fontId="27" fillId="0" borderId="10" xfId="0" applyNumberFormat="1" applyFont="1" applyFill="1" applyBorder="1" applyAlignment="1" applyProtection="1">
      <alignment horizontal="center" vertical="center"/>
      <protection locked="0"/>
    </xf>
    <xf numFmtId="0" fontId="0" fillId="0" borderId="0" xfId="0" applyBorder="1" applyAlignment="1" applyProtection="1">
      <alignment vertical="center"/>
      <protection/>
    </xf>
    <xf numFmtId="3" fontId="0" fillId="0" borderId="12" xfId="0" applyNumberFormat="1" applyFont="1" applyFill="1" applyBorder="1" applyAlignment="1" applyProtection="1">
      <alignment horizontal="left" vertical="center"/>
      <protection/>
    </xf>
    <xf numFmtId="0" fontId="19" fillId="0" borderId="13" xfId="0" applyFont="1" applyFill="1" applyBorder="1" applyAlignment="1" applyProtection="1">
      <alignment horizontal="left" vertical="center"/>
      <protection/>
    </xf>
    <xf numFmtId="0" fontId="19" fillId="0" borderId="14" xfId="0" applyFont="1" applyFill="1" applyBorder="1" applyAlignment="1" applyProtection="1">
      <alignment horizontal="justify" vertical="center"/>
      <protection/>
    </xf>
    <xf numFmtId="3" fontId="0" fillId="0" borderId="15" xfId="0" applyNumberFormat="1" applyFont="1" applyFill="1" applyBorder="1" applyAlignment="1" applyProtection="1">
      <alignment horizontal="right" vertical="center"/>
      <protection/>
    </xf>
    <xf numFmtId="0" fontId="19" fillId="16" borderId="16" xfId="0" applyFont="1" applyFill="1" applyBorder="1" applyAlignment="1" applyProtection="1">
      <alignment horizontal="center" vertical="center"/>
      <protection/>
    </xf>
    <xf numFmtId="0" fontId="19" fillId="16" borderId="17" xfId="0" applyFont="1" applyFill="1" applyBorder="1" applyAlignment="1" applyProtection="1">
      <alignment horizontal="center" vertical="center"/>
      <protection/>
    </xf>
    <xf numFmtId="9" fontId="0" fillId="0" borderId="18" xfId="49" applyNumberFormat="1" applyFont="1" applyBorder="1" applyAlignment="1" applyProtection="1">
      <alignment horizontal="justify" vertical="center" wrapText="1"/>
      <protection/>
    </xf>
    <xf numFmtId="1" fontId="0" fillId="0" borderId="18" xfId="0" applyNumberFormat="1" applyFont="1" applyFill="1" applyBorder="1" applyAlignment="1" applyProtection="1">
      <alignment horizontal="center" vertical="center" wrapText="1"/>
      <protection locked="0"/>
    </xf>
    <xf numFmtId="1" fontId="0" fillId="0" borderId="10" xfId="0" applyNumberFormat="1" applyFont="1" applyFill="1" applyBorder="1" applyAlignment="1" applyProtection="1">
      <alignment horizontal="center" vertical="center" wrapText="1"/>
      <protection locked="0"/>
    </xf>
    <xf numFmtId="9" fontId="0" fillId="0" borderId="10" xfId="49" applyNumberFormat="1" applyFont="1" applyBorder="1" applyAlignment="1" applyProtection="1">
      <alignment horizontal="center" vertical="center" wrapText="1"/>
      <protection/>
    </xf>
    <xf numFmtId="9" fontId="0" fillId="0" borderId="10" xfId="55" applyFont="1" applyFill="1" applyBorder="1" applyAlignment="1" applyProtection="1">
      <alignment horizontal="center" vertical="center" wrapText="1"/>
      <protection/>
    </xf>
    <xf numFmtId="0" fontId="20" fillId="0" borderId="0" xfId="0" applyFont="1" applyBorder="1" applyAlignment="1" applyProtection="1">
      <alignment horizontal="center" vertical="center"/>
      <protection locked="0"/>
    </xf>
    <xf numFmtId="3"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49" fontId="33" fillId="0" borderId="10" xfId="49" applyNumberFormat="1" applyFont="1" applyBorder="1" applyAlignment="1" applyProtection="1">
      <alignment horizontal="justify" vertical="top" wrapText="1"/>
      <protection locked="0"/>
    </xf>
    <xf numFmtId="49" fontId="0" fillId="0" borderId="10" xfId="49" applyNumberFormat="1" applyFont="1" applyBorder="1" applyAlignment="1" applyProtection="1">
      <alignment horizontal="justify" vertical="top" wrapText="1"/>
      <protection locked="0"/>
    </xf>
    <xf numFmtId="0" fontId="0" fillId="0" borderId="10" xfId="0" applyFont="1" applyBorder="1" applyAlignment="1" applyProtection="1">
      <alignment vertical="center" wrapText="1"/>
      <protection locked="0"/>
    </xf>
    <xf numFmtId="0" fontId="0" fillId="0" borderId="10" xfId="0" applyFont="1" applyBorder="1" applyAlignment="1" applyProtection="1">
      <alignment vertical="center"/>
      <protection locked="0"/>
    </xf>
    <xf numFmtId="0" fontId="0" fillId="0" borderId="10" xfId="49" applyNumberFormat="1" applyFont="1" applyBorder="1" applyAlignment="1" applyProtection="1">
      <alignment horizontal="justify" vertical="top" wrapText="1"/>
      <protection locked="0"/>
    </xf>
    <xf numFmtId="184" fontId="0" fillId="0" borderId="10" xfId="55" applyNumberFormat="1" applyFont="1" applyFill="1" applyBorder="1" applyAlignment="1" applyProtection="1">
      <alignment horizontal="center" vertical="center" wrapText="1"/>
      <protection locked="0"/>
    </xf>
    <xf numFmtId="49" fontId="19" fillId="0" borderId="19" xfId="49" applyNumberFormat="1" applyFont="1" applyBorder="1" applyAlignment="1" applyProtection="1">
      <alignment horizontal="center" vertical="center" wrapText="1"/>
      <protection locked="0"/>
    </xf>
    <xf numFmtId="3" fontId="19" fillId="0" borderId="20" xfId="0" applyNumberFormat="1" applyFont="1" applyFill="1" applyBorder="1" applyAlignment="1" applyProtection="1">
      <alignment horizontal="right" vertical="center"/>
      <protection/>
    </xf>
    <xf numFmtId="9" fontId="0" fillId="0" borderId="21" xfId="49" applyNumberFormat="1" applyFont="1" applyFill="1" applyBorder="1" applyAlignment="1" applyProtection="1">
      <alignment horizontal="center" vertical="center"/>
      <protection/>
    </xf>
    <xf numFmtId="0" fontId="19" fillId="16" borderId="10" xfId="0" applyFont="1" applyFill="1" applyBorder="1" applyAlignment="1" applyProtection="1">
      <alignment horizontal="center" vertical="center"/>
      <protection/>
    </xf>
    <xf numFmtId="181" fontId="19" fillId="0" borderId="10" xfId="0" applyNumberFormat="1" applyFont="1" applyFill="1" applyBorder="1" applyAlignment="1" applyProtection="1">
      <alignment horizontal="left" vertical="center"/>
      <protection/>
    </xf>
    <xf numFmtId="9" fontId="0" fillId="0" borderId="10" xfId="50" applyNumberFormat="1" applyFont="1" applyFill="1" applyBorder="1" applyAlignment="1" applyProtection="1">
      <alignment horizontal="center" vertical="center" wrapText="1"/>
      <protection/>
    </xf>
    <xf numFmtId="0" fontId="34" fillId="0" borderId="14" xfId="0" applyFont="1" applyBorder="1" applyAlignment="1" applyProtection="1">
      <alignment horizontal="justify" vertical="center" wrapText="1"/>
      <protection/>
    </xf>
    <xf numFmtId="9" fontId="34" fillId="0" borderId="10" xfId="0" applyNumberFormat="1" applyFont="1" applyBorder="1" applyAlignment="1" applyProtection="1">
      <alignment horizontal="center" vertical="center" wrapText="1"/>
      <protection/>
    </xf>
    <xf numFmtId="0" fontId="34" fillId="0" borderId="10" xfId="0" applyFont="1" applyBorder="1" applyAlignment="1" applyProtection="1">
      <alignment horizontal="center" vertical="center" wrapText="1"/>
      <protection/>
    </xf>
    <xf numFmtId="0" fontId="34" fillId="0" borderId="14" xfId="0" applyFont="1" applyBorder="1" applyAlignment="1" applyProtection="1">
      <alignment horizontal="center" vertical="center" wrapText="1"/>
      <protection/>
    </xf>
    <xf numFmtId="9" fontId="0" fillId="0" borderId="10" xfId="55" applyFont="1" applyBorder="1" applyAlignment="1" applyProtection="1">
      <alignment horizontal="center" vertical="center" wrapText="1"/>
      <protection/>
    </xf>
    <xf numFmtId="9" fontId="0" fillId="0" borderId="18" xfId="55" applyFont="1" applyBorder="1" applyAlignment="1" applyProtection="1">
      <alignment horizontal="center" vertical="center" wrapText="1"/>
      <protection/>
    </xf>
    <xf numFmtId="181" fontId="0" fillId="0" borderId="10" xfId="50" applyNumberFormat="1" applyFont="1" applyFill="1" applyBorder="1" applyAlignment="1" applyProtection="1">
      <alignment horizontal="right" vertical="center" wrapText="1"/>
      <protection/>
    </xf>
    <xf numFmtId="181" fontId="0" fillId="0" borderId="10" xfId="49" applyNumberFormat="1" applyFont="1" applyBorder="1" applyAlignment="1" applyProtection="1">
      <alignment horizontal="right" vertical="center"/>
      <protection/>
    </xf>
    <xf numFmtId="181" fontId="0" fillId="0" borderId="18" xfId="49" applyNumberFormat="1" applyFont="1" applyBorder="1" applyAlignment="1" applyProtection="1">
      <alignment horizontal="right" vertical="center"/>
      <protection/>
    </xf>
    <xf numFmtId="10" fontId="0" fillId="0" borderId="10" xfId="55" applyNumberFormat="1" applyFont="1" applyFill="1" applyBorder="1" applyAlignment="1" applyProtection="1">
      <alignment horizontal="center" vertical="center" wrapText="1"/>
      <protection locked="0"/>
    </xf>
    <xf numFmtId="9" fontId="19" fillId="0" borderId="10" xfId="55" applyFont="1" applyBorder="1" applyAlignment="1" applyProtection="1">
      <alignment horizontal="center" vertical="center"/>
      <protection/>
    </xf>
    <xf numFmtId="9" fontId="19" fillId="0" borderId="18" xfId="55" applyFont="1" applyBorder="1" applyAlignment="1" applyProtection="1">
      <alignment horizontal="center" vertical="center"/>
      <protection/>
    </xf>
    <xf numFmtId="3" fontId="0" fillId="0" borderId="10" xfId="0" applyNumberFormat="1" applyFont="1" applyBorder="1" applyAlignment="1" applyProtection="1">
      <alignment horizontal="center" vertical="center"/>
      <protection locked="0"/>
    </xf>
    <xf numFmtId="3" fontId="0" fillId="0" borderId="18" xfId="0" applyNumberFormat="1" applyFont="1" applyFill="1" applyBorder="1" applyAlignment="1" applyProtection="1">
      <alignment horizontal="center" vertical="center"/>
      <protection locked="0"/>
    </xf>
    <xf numFmtId="10" fontId="0" fillId="0" borderId="18" xfId="55" applyNumberFormat="1" applyFont="1" applyBorder="1" applyAlignment="1" applyProtection="1">
      <alignment horizontal="center" vertical="center" wrapText="1"/>
      <protection/>
    </xf>
    <xf numFmtId="2" fontId="0" fillId="0" borderId="10" xfId="55" applyNumberFormat="1" applyFont="1" applyBorder="1" applyAlignment="1" applyProtection="1">
      <alignment horizontal="center" vertical="center" wrapText="1"/>
      <protection/>
    </xf>
    <xf numFmtId="0" fontId="19" fillId="17"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left" vertical="center" wrapText="1"/>
      <protection locked="0"/>
    </xf>
    <xf numFmtId="0" fontId="19" fillId="16" borderId="10" xfId="0" applyFont="1" applyFill="1" applyBorder="1" applyAlignment="1" applyProtection="1">
      <alignment horizontal="center" vertical="center"/>
      <protection locked="0"/>
    </xf>
    <xf numFmtId="168" fontId="0" fillId="0" borderId="10" xfId="52" applyFont="1" applyFill="1" applyBorder="1" applyAlignment="1" applyProtection="1">
      <alignment horizontal="center" vertical="center"/>
      <protection locked="0"/>
    </xf>
    <xf numFmtId="168" fontId="0" fillId="0" borderId="10" xfId="52" applyFont="1" applyFill="1" applyBorder="1" applyAlignment="1" applyProtection="1">
      <alignment horizontal="center" vertical="center"/>
      <protection locked="0"/>
    </xf>
    <xf numFmtId="9" fontId="0" fillId="0" borderId="10" xfId="49" applyNumberFormat="1" applyFont="1" applyBorder="1" applyAlignment="1" applyProtection="1">
      <alignment horizontal="center" vertical="center" wrapText="1"/>
      <protection locked="0"/>
    </xf>
    <xf numFmtId="168" fontId="0" fillId="0" borderId="18" xfId="52" applyFont="1" applyFill="1" applyBorder="1" applyAlignment="1" applyProtection="1">
      <alignment horizontal="center" vertical="center"/>
      <protection locked="0"/>
    </xf>
    <xf numFmtId="0" fontId="27" fillId="0" borderId="22" xfId="0" applyFont="1" applyFill="1" applyBorder="1" applyAlignment="1" applyProtection="1">
      <alignment horizontal="center" vertical="center"/>
      <protection locked="0"/>
    </xf>
    <xf numFmtId="0" fontId="27" fillId="0" borderId="23" xfId="0" applyFont="1" applyFill="1" applyBorder="1" applyAlignment="1" applyProtection="1">
      <alignment horizontal="center" vertical="center"/>
      <protection locked="0"/>
    </xf>
    <xf numFmtId="0" fontId="27" fillId="0" borderId="11" xfId="0" applyFont="1" applyFill="1" applyBorder="1" applyAlignment="1" applyProtection="1">
      <alignment horizontal="center" vertical="center"/>
      <protection locked="0"/>
    </xf>
    <xf numFmtId="49" fontId="19" fillId="0" borderId="10" xfId="49" applyNumberFormat="1" applyFont="1" applyBorder="1" applyAlignment="1" applyProtection="1">
      <alignment horizontal="center" vertical="center" wrapText="1"/>
      <protection locked="0"/>
    </xf>
    <xf numFmtId="0" fontId="34" fillId="0" borderId="22" xfId="0" applyFont="1" applyBorder="1" applyAlignment="1" applyProtection="1">
      <alignment horizontal="left" vertical="center" wrapText="1"/>
      <protection/>
    </xf>
    <xf numFmtId="0" fontId="34" fillId="0" borderId="11" xfId="0" applyFont="1" applyBorder="1" applyAlignment="1" applyProtection="1">
      <alignment horizontal="left"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19" fillId="0" borderId="14" xfId="0" applyFont="1" applyBorder="1" applyAlignment="1" applyProtection="1">
      <alignment horizontal="center" vertical="center" wrapText="1"/>
      <protection/>
    </xf>
    <xf numFmtId="0" fontId="19" fillId="0" borderId="10" xfId="0" applyFont="1" applyBorder="1" applyAlignment="1" applyProtection="1">
      <alignment horizontal="center" vertical="center" wrapText="1"/>
      <protection locked="0"/>
    </xf>
    <xf numFmtId="49" fontId="19" fillId="0" borderId="10" xfId="49" applyNumberFormat="1" applyFont="1" applyBorder="1" applyAlignment="1" applyProtection="1">
      <alignment horizontal="center" vertical="center" wrapText="1"/>
      <protection/>
    </xf>
    <xf numFmtId="49" fontId="23" fillId="0" borderId="10" xfId="49" applyNumberFormat="1" applyFont="1" applyBorder="1" applyAlignment="1" applyProtection="1">
      <alignment horizontal="center" vertical="center" wrapText="1"/>
      <protection locked="0"/>
    </xf>
    <xf numFmtId="3" fontId="0" fillId="0" borderId="22" xfId="0" applyNumberFormat="1" applyFont="1" applyFill="1" applyBorder="1" applyAlignment="1" applyProtection="1">
      <alignment horizontal="left" vertical="center" wrapText="1"/>
      <protection/>
    </xf>
    <xf numFmtId="3" fontId="0" fillId="0" borderId="11" xfId="0" applyNumberFormat="1" applyFont="1" applyFill="1" applyBorder="1" applyAlignment="1" applyProtection="1">
      <alignment horizontal="left" vertical="center" wrapText="1"/>
      <protection/>
    </xf>
    <xf numFmtId="49" fontId="19" fillId="0" borderId="19" xfId="49" applyNumberFormat="1" applyFont="1" applyBorder="1" applyAlignment="1" applyProtection="1">
      <alignment horizontal="center" vertical="center" wrapText="1"/>
      <protection/>
    </xf>
    <xf numFmtId="49" fontId="0" fillId="0" borderId="10" xfId="49" applyNumberFormat="1" applyFont="1" applyFill="1" applyBorder="1" applyAlignment="1" applyProtection="1">
      <alignment horizontal="center" vertical="center"/>
      <protection locked="0"/>
    </xf>
    <xf numFmtId="0" fontId="19" fillId="0" borderId="14" xfId="0" applyFont="1" applyBorder="1" applyAlignment="1" applyProtection="1">
      <alignment horizontal="center" vertical="center"/>
      <protection/>
    </xf>
    <xf numFmtId="0" fontId="19" fillId="0" borderId="10" xfId="0" applyFont="1" applyBorder="1" applyAlignment="1" applyProtection="1">
      <alignment horizontal="center" vertical="center"/>
      <protection/>
    </xf>
    <xf numFmtId="0" fontId="19" fillId="0" borderId="10" xfId="0" applyFont="1" applyBorder="1" applyAlignment="1" applyProtection="1">
      <alignment horizontal="center" vertical="center" wrapText="1"/>
      <protection/>
    </xf>
    <xf numFmtId="0" fontId="35" fillId="0" borderId="14" xfId="0" applyFont="1" applyBorder="1" applyAlignment="1" applyProtection="1">
      <alignment horizontal="center" vertical="center" wrapText="1"/>
      <protection/>
    </xf>
    <xf numFmtId="0" fontId="35" fillId="0" borderId="10" xfId="0" applyFont="1" applyBorder="1" applyAlignment="1" applyProtection="1">
      <alignment horizontal="center" vertical="center" wrapText="1"/>
      <protection/>
    </xf>
    <xf numFmtId="0" fontId="19" fillId="0" borderId="24" xfId="0" applyFont="1" applyBorder="1" applyAlignment="1" applyProtection="1">
      <alignment horizontal="center" vertical="center"/>
      <protection/>
    </xf>
    <xf numFmtId="0" fontId="19" fillId="0" borderId="25" xfId="0" applyFont="1" applyBorder="1" applyAlignment="1" applyProtection="1">
      <alignment horizontal="center" vertical="center"/>
      <protection/>
    </xf>
    <xf numFmtId="0" fontId="19" fillId="0" borderId="26" xfId="0" applyFont="1" applyBorder="1" applyAlignment="1" applyProtection="1">
      <alignment horizontal="center" vertical="center"/>
      <protection/>
    </xf>
    <xf numFmtId="0" fontId="19" fillId="0" borderId="27" xfId="0" applyFont="1" applyBorder="1" applyAlignment="1" applyProtection="1">
      <alignment horizontal="center" vertical="center"/>
      <protection/>
    </xf>
    <xf numFmtId="49" fontId="35" fillId="0" borderId="10" xfId="49" applyNumberFormat="1" applyFont="1" applyBorder="1" applyAlignment="1" applyProtection="1">
      <alignment horizontal="center" vertical="center" wrapText="1"/>
      <protection/>
    </xf>
    <xf numFmtId="0" fontId="27" fillId="0" borderId="22" xfId="0" applyFont="1" applyBorder="1" applyAlignment="1" applyProtection="1">
      <alignment horizontal="left" vertical="center"/>
      <protection locked="0"/>
    </xf>
    <xf numFmtId="0" fontId="27" fillId="0" borderId="11" xfId="0" applyFont="1" applyBorder="1" applyAlignment="1" applyProtection="1">
      <alignment horizontal="left" vertical="center"/>
      <protection locked="0"/>
    </xf>
    <xf numFmtId="0" fontId="0" fillId="0" borderId="22" xfId="0" applyBorder="1" applyAlignment="1" applyProtection="1">
      <alignment horizontal="left" vertical="center"/>
      <protection/>
    </xf>
    <xf numFmtId="0" fontId="0" fillId="0" borderId="11" xfId="0" applyBorder="1" applyAlignment="1" applyProtection="1">
      <alignment horizontal="left" vertical="center"/>
      <protection/>
    </xf>
    <xf numFmtId="14" fontId="0" fillId="0" borderId="10" xfId="0" applyNumberForma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21" fillId="0" borderId="10" xfId="0" applyFont="1" applyBorder="1" applyAlignment="1" applyProtection="1">
      <alignment horizontal="center" vertical="center"/>
      <protection locked="0"/>
    </xf>
    <xf numFmtId="0" fontId="34" fillId="0" borderId="22" xfId="0" applyFont="1" applyBorder="1" applyAlignment="1" applyProtection="1">
      <alignment horizontal="justify" vertical="center" wrapText="1"/>
      <protection/>
    </xf>
    <xf numFmtId="0" fontId="34" fillId="0" borderId="11" xfId="0" applyFont="1" applyBorder="1" applyAlignment="1" applyProtection="1">
      <alignment horizontal="justify" vertical="center" wrapText="1"/>
      <protection/>
    </xf>
    <xf numFmtId="14" fontId="21" fillId="0" borderId="23" xfId="0" applyNumberFormat="1"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14" fontId="21" fillId="0" borderId="10" xfId="0" applyNumberFormat="1" applyFont="1" applyBorder="1" applyAlignment="1" applyProtection="1">
      <alignment horizontal="center" vertical="center"/>
      <protection locked="0"/>
    </xf>
    <xf numFmtId="0" fontId="19" fillId="16" borderId="28" xfId="0" applyFont="1" applyFill="1" applyBorder="1" applyAlignment="1" applyProtection="1">
      <alignment horizontal="left" vertical="center" wrapText="1"/>
      <protection/>
    </xf>
    <xf numFmtId="0" fontId="19" fillId="16" borderId="16" xfId="0" applyFont="1" applyFill="1" applyBorder="1" applyAlignment="1" applyProtection="1">
      <alignment horizontal="left" vertical="center" wrapText="1"/>
      <protection/>
    </xf>
    <xf numFmtId="10" fontId="0" fillId="24" borderId="22" xfId="55" applyNumberFormat="1" applyFont="1" applyFill="1" applyBorder="1" applyAlignment="1" applyProtection="1">
      <alignment horizontal="justify" vertical="center" wrapText="1"/>
      <protection/>
    </xf>
    <xf numFmtId="10" fontId="0" fillId="24" borderId="11" xfId="55" applyNumberFormat="1" applyFont="1" applyFill="1" applyBorder="1" applyAlignment="1" applyProtection="1">
      <alignment horizontal="justify" vertical="center" wrapText="1"/>
      <protection/>
    </xf>
    <xf numFmtId="3" fontId="0" fillId="0" borderId="22" xfId="0" applyNumberFormat="1" applyFont="1" applyFill="1" applyBorder="1" applyAlignment="1" applyProtection="1">
      <alignment horizontal="justify" vertical="center" wrapText="1"/>
      <protection/>
    </xf>
    <xf numFmtId="3" fontId="0" fillId="0" borderId="11" xfId="0" applyNumberFormat="1" applyFont="1" applyFill="1" applyBorder="1" applyAlignment="1" applyProtection="1">
      <alignment horizontal="justify" vertical="center" wrapText="1"/>
      <protection/>
    </xf>
    <xf numFmtId="3" fontId="0" fillId="0" borderId="10" xfId="0" applyNumberFormat="1" applyFont="1" applyFill="1" applyBorder="1" applyAlignment="1" applyProtection="1">
      <alignment horizontal="justify" vertical="center" wrapText="1"/>
      <protection/>
    </xf>
    <xf numFmtId="3" fontId="0" fillId="0" borderId="10" xfId="0" applyNumberFormat="1" applyFont="1" applyFill="1" applyBorder="1" applyAlignment="1" applyProtection="1">
      <alignment horizontal="left" vertical="center" wrapText="1"/>
      <protection/>
    </xf>
    <xf numFmtId="0" fontId="19" fillId="16" borderId="29" xfId="0" applyFont="1" applyFill="1" applyBorder="1" applyAlignment="1" applyProtection="1">
      <alignment horizontal="left" vertical="center" wrapText="1"/>
      <protection/>
    </xf>
    <xf numFmtId="0" fontId="19" fillId="16" borderId="10" xfId="0" applyFont="1" applyFill="1" applyBorder="1" applyAlignment="1" applyProtection="1">
      <alignment horizontal="left" vertical="center" wrapText="1"/>
      <protection/>
    </xf>
    <xf numFmtId="0" fontId="19" fillId="16" borderId="30" xfId="0" applyFont="1" applyFill="1" applyBorder="1" applyAlignment="1" applyProtection="1">
      <alignment horizontal="left" vertical="center" wrapText="1"/>
      <protection/>
    </xf>
    <xf numFmtId="0" fontId="19" fillId="16" borderId="13" xfId="0" applyFont="1" applyFill="1" applyBorder="1" applyAlignment="1" applyProtection="1">
      <alignment horizontal="left" vertical="center" wrapText="1"/>
      <protection/>
    </xf>
    <xf numFmtId="0" fontId="28" fillId="25" borderId="10" xfId="0" applyFont="1" applyFill="1" applyBorder="1" applyAlignment="1" applyProtection="1">
      <alignment horizontal="center" vertical="center"/>
      <protection locked="0"/>
    </xf>
    <xf numFmtId="0" fontId="19" fillId="16" borderId="31" xfId="0" applyFont="1" applyFill="1" applyBorder="1" applyAlignment="1" applyProtection="1">
      <alignment horizontal="left" vertical="center" wrapText="1"/>
      <protection/>
    </xf>
    <xf numFmtId="0" fontId="19" fillId="16" borderId="14" xfId="0" applyFont="1" applyFill="1" applyBorder="1" applyAlignment="1" applyProtection="1">
      <alignment horizontal="left" vertical="center" wrapText="1"/>
      <protection/>
    </xf>
    <xf numFmtId="0" fontId="27" fillId="0" borderId="10"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0" fillId="0" borderId="22" xfId="0" applyFont="1" applyBorder="1" applyAlignment="1" applyProtection="1">
      <alignment horizontal="justify" vertical="center" wrapText="1"/>
      <protection/>
    </xf>
    <xf numFmtId="0" fontId="0" fillId="0" borderId="23" xfId="0" applyFont="1" applyBorder="1" applyAlignment="1" applyProtection="1">
      <alignment horizontal="justify" vertical="center" wrapText="1"/>
      <protection/>
    </xf>
    <xf numFmtId="49" fontId="23" fillId="0" borderId="19" xfId="49" applyNumberFormat="1" applyFont="1" applyBorder="1" applyAlignment="1" applyProtection="1">
      <alignment horizontal="center" vertical="center" wrapText="1"/>
      <protection locked="0"/>
    </xf>
    <xf numFmtId="0" fontId="34" fillId="0" borderId="18" xfId="0" applyFont="1" applyBorder="1" applyAlignment="1" applyProtection="1">
      <alignment horizontal="center" vertical="center" wrapText="1"/>
      <protection/>
    </xf>
    <xf numFmtId="0" fontId="34" fillId="0" borderId="19" xfId="0" applyFont="1" applyBorder="1" applyAlignment="1" applyProtection="1">
      <alignment horizontal="center" vertical="center" wrapText="1"/>
      <protection/>
    </xf>
    <xf numFmtId="0" fontId="0" fillId="0" borderId="14" xfId="0" applyFont="1" applyFill="1" applyBorder="1" applyAlignment="1" applyProtection="1">
      <alignment horizontal="justify" vertical="center" wrapText="1"/>
      <protection/>
    </xf>
    <xf numFmtId="0" fontId="0" fillId="0" borderId="10" xfId="0" applyFont="1" applyFill="1" applyBorder="1" applyAlignment="1" applyProtection="1">
      <alignment horizontal="justify" vertical="center" wrapText="1"/>
      <protection/>
    </xf>
    <xf numFmtId="1" fontId="0" fillId="0" borderId="10" xfId="0" applyNumberFormat="1" applyFont="1" applyFill="1" applyBorder="1" applyAlignment="1" applyProtection="1">
      <alignment horizontal="justify" vertical="center" wrapText="1"/>
      <protection/>
    </xf>
    <xf numFmtId="1" fontId="0" fillId="0" borderId="13" xfId="0" applyNumberFormat="1" applyFont="1" applyFill="1" applyBorder="1" applyAlignment="1" applyProtection="1">
      <alignment horizontal="justify" vertical="center" wrapText="1"/>
      <protection/>
    </xf>
    <xf numFmtId="1" fontId="19" fillId="0" borderId="32" xfId="49" applyNumberFormat="1" applyFont="1" applyBorder="1" applyAlignment="1" applyProtection="1">
      <alignment horizontal="right" vertical="center"/>
      <protection/>
    </xf>
    <xf numFmtId="1" fontId="19" fillId="0" borderId="0" xfId="49" applyNumberFormat="1" applyFont="1" applyBorder="1" applyAlignment="1" applyProtection="1">
      <alignment horizontal="right" vertical="center"/>
      <protection/>
    </xf>
    <xf numFmtId="0" fontId="19" fillId="0" borderId="0" xfId="0" applyFont="1" applyBorder="1" applyAlignment="1" applyProtection="1">
      <alignment horizontal="right" vertical="center"/>
      <protection/>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19" fillId="0" borderId="33" xfId="0" applyFont="1" applyFill="1" applyBorder="1" applyAlignment="1" applyProtection="1">
      <alignment horizontal="center" vertical="center" wrapText="1"/>
      <protection/>
    </xf>
    <xf numFmtId="0" fontId="19" fillId="0" borderId="34" xfId="0" applyFont="1" applyFill="1" applyBorder="1" applyAlignment="1" applyProtection="1">
      <alignment horizontal="center" vertical="center" wrapText="1"/>
      <protection/>
    </xf>
    <xf numFmtId="0" fontId="19" fillId="0" borderId="24" xfId="0" applyFont="1" applyFill="1" applyBorder="1" applyAlignment="1" applyProtection="1">
      <alignment horizontal="center" vertical="center" wrapText="1"/>
      <protection/>
    </xf>
    <xf numFmtId="0" fontId="19" fillId="0" borderId="25" xfId="0" applyFont="1" applyFill="1" applyBorder="1" applyAlignment="1" applyProtection="1">
      <alignment horizontal="center" vertical="center" wrapText="1"/>
      <protection/>
    </xf>
    <xf numFmtId="0" fontId="19" fillId="0" borderId="26" xfId="0" applyFont="1" applyFill="1" applyBorder="1" applyAlignment="1" applyProtection="1">
      <alignment horizontal="center" vertical="center" wrapText="1"/>
      <protection/>
    </xf>
    <xf numFmtId="0" fontId="19" fillId="0" borderId="27" xfId="0" applyFont="1" applyFill="1" applyBorder="1" applyAlignment="1" applyProtection="1">
      <alignment horizontal="center" vertical="center" wrapText="1"/>
      <protection/>
    </xf>
    <xf numFmtId="0" fontId="24" fillId="0" borderId="10" xfId="0" applyFont="1" applyFill="1" applyBorder="1" applyAlignment="1" applyProtection="1">
      <alignment horizontal="left" vertical="center" wrapText="1"/>
      <protection/>
    </xf>
    <xf numFmtId="0" fontId="0" fillId="0" borderId="22" xfId="0" applyFont="1" applyFill="1" applyBorder="1" applyAlignment="1" applyProtection="1">
      <alignment horizontal="left" vertical="center" wrapText="1"/>
      <protection/>
    </xf>
    <xf numFmtId="0" fontId="0" fillId="0" borderId="23"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0" borderId="16" xfId="0" applyFont="1" applyFill="1" applyBorder="1" applyAlignment="1" applyProtection="1">
      <alignment horizontal="justify" vertical="center" wrapText="1"/>
      <protection/>
    </xf>
    <xf numFmtId="49" fontId="20" fillId="0" borderId="0" xfId="49" applyNumberFormat="1" applyFont="1" applyFill="1" applyBorder="1" applyAlignment="1" applyProtection="1">
      <alignment horizontal="center" vertical="center"/>
      <protection locked="0"/>
    </xf>
    <xf numFmtId="0" fontId="0" fillId="0" borderId="18"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33" xfId="0" applyFont="1" applyBorder="1" applyAlignment="1" applyProtection="1">
      <alignment horizontal="left" vertical="center" wrapText="1"/>
      <protection/>
    </xf>
    <xf numFmtId="0" fontId="0" fillId="0" borderId="35" xfId="0" applyFont="1" applyBorder="1" applyAlignment="1" applyProtection="1">
      <alignment horizontal="left" vertical="center" wrapText="1"/>
      <protection/>
    </xf>
    <xf numFmtId="0" fontId="0" fillId="0" borderId="34" xfId="0" applyFont="1" applyBorder="1" applyAlignment="1" applyProtection="1">
      <alignment horizontal="left" vertical="center" wrapText="1"/>
      <protection/>
    </xf>
    <xf numFmtId="0" fontId="0" fillId="0" borderId="24"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0" borderId="25" xfId="0" applyFont="1" applyBorder="1" applyAlignment="1" applyProtection="1">
      <alignment horizontal="left" vertical="center" wrapText="1"/>
      <protection/>
    </xf>
    <xf numFmtId="0" fontId="0" fillId="0" borderId="26" xfId="0"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9" fontId="0" fillId="0" borderId="18" xfId="55" applyFont="1" applyBorder="1" applyAlignment="1" applyProtection="1">
      <alignment horizontal="center" vertical="center" wrapText="1"/>
      <protection/>
    </xf>
    <xf numFmtId="9" fontId="0" fillId="0" borderId="19" xfId="55" applyFont="1" applyBorder="1" applyAlignment="1" applyProtection="1">
      <alignment horizontal="center" vertical="center" wrapText="1"/>
      <protection/>
    </xf>
    <xf numFmtId="9" fontId="0" fillId="0" borderId="14" xfId="55" applyFont="1" applyBorder="1" applyAlignment="1" applyProtection="1">
      <alignment horizontal="center" vertical="center" wrapText="1"/>
      <protection/>
    </xf>
    <xf numFmtId="4" fontId="0" fillId="0" borderId="18" xfId="0" applyNumberFormat="1" applyFont="1" applyFill="1" applyBorder="1" applyAlignment="1" applyProtection="1">
      <alignment horizontal="center" vertical="center" wrapText="1"/>
      <protection locked="0"/>
    </xf>
    <xf numFmtId="4" fontId="0" fillId="0" borderId="19" xfId="0" applyNumberFormat="1" applyFont="1" applyFill="1" applyBorder="1" applyAlignment="1" applyProtection="1">
      <alignment horizontal="center" vertical="center" wrapText="1"/>
      <protection locked="0"/>
    </xf>
    <xf numFmtId="4" fontId="0" fillId="0" borderId="14" xfId="0" applyNumberFormat="1" applyFont="1" applyFill="1" applyBorder="1" applyAlignment="1" applyProtection="1">
      <alignment horizontal="center" vertical="center" wrapText="1"/>
      <protection locked="0"/>
    </xf>
    <xf numFmtId="10" fontId="0" fillId="0" borderId="18" xfId="55" applyNumberFormat="1" applyFont="1" applyBorder="1" applyAlignment="1" applyProtection="1">
      <alignment horizontal="center" vertical="center" wrapText="1"/>
      <protection/>
    </xf>
    <xf numFmtId="10" fontId="0" fillId="0" borderId="19" xfId="55" applyNumberFormat="1" applyFont="1" applyBorder="1" applyAlignment="1" applyProtection="1">
      <alignment horizontal="center" vertical="center" wrapText="1"/>
      <protection/>
    </xf>
    <xf numFmtId="10" fontId="0" fillId="0" borderId="14" xfId="55" applyNumberFormat="1" applyFont="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_FORMATO POA" xfId="49"/>
    <cellStyle name="Millares_Libro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2</xdr:col>
      <xdr:colOff>228600</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647700" y="47625"/>
          <a:ext cx="1247775"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5999900102615356"/>
  </sheetPr>
  <dimension ref="A1:Z56"/>
  <sheetViews>
    <sheetView showGridLines="0" tabSelected="1" zoomScale="55" zoomScaleNormal="55" zoomScalePageLayoutView="0" workbookViewId="0" topLeftCell="A21">
      <selection activeCell="U25" sqref="U25"/>
    </sheetView>
  </sheetViews>
  <sheetFormatPr defaultColWidth="11.421875" defaultRowHeight="12.75"/>
  <cols>
    <col min="1" max="1" width="8.421875" style="1" customWidth="1"/>
    <col min="2" max="2" width="16.57421875" style="1" customWidth="1"/>
    <col min="3" max="4" width="13.140625" style="1" customWidth="1"/>
    <col min="5" max="5" width="17.140625" style="1" customWidth="1"/>
    <col min="6" max="6" width="11.421875" style="1" customWidth="1"/>
    <col min="7" max="7" width="50.00390625" style="9" customWidth="1"/>
    <col min="8" max="8" width="25.140625" style="1" customWidth="1"/>
    <col min="9" max="9" width="21.57421875" style="1" customWidth="1"/>
    <col min="10" max="10" width="28.28125" style="1" customWidth="1"/>
    <col min="11" max="11" width="15.7109375" style="1" customWidth="1"/>
    <col min="12" max="12" width="16.57421875" style="1" customWidth="1"/>
    <col min="13" max="14" width="19.00390625" style="10" customWidth="1"/>
    <col min="15" max="15" width="6.8515625" style="10" hidden="1" customWidth="1"/>
    <col min="16" max="16" width="5.57421875" style="10" hidden="1" customWidth="1"/>
    <col min="17" max="17" width="6.8515625" style="10" hidden="1" customWidth="1"/>
    <col min="18" max="19" width="19.00390625" style="10" customWidth="1"/>
    <col min="20" max="20" width="20.7109375" style="10" customWidth="1"/>
    <col min="21" max="21" width="20.8515625" style="53" customWidth="1"/>
    <col min="22" max="22" width="20.28125" style="1" customWidth="1"/>
    <col min="23" max="23" width="18.57421875" style="1" customWidth="1"/>
    <col min="24" max="24" width="20.8515625" style="1" customWidth="1"/>
    <col min="25" max="25" width="77.00390625" style="1" customWidth="1"/>
    <col min="26" max="26" width="51.140625" style="1" customWidth="1"/>
    <col min="27" max="16384" width="11.421875" style="1" customWidth="1"/>
  </cols>
  <sheetData>
    <row r="1" spans="1:25" ht="30.75" customHeight="1">
      <c r="A1" s="147"/>
      <c r="B1" s="147"/>
      <c r="C1" s="147"/>
      <c r="D1" s="141" t="s">
        <v>19</v>
      </c>
      <c r="E1" s="141"/>
      <c r="F1" s="141"/>
      <c r="G1" s="141"/>
      <c r="H1" s="141"/>
      <c r="I1" s="141"/>
      <c r="J1" s="141"/>
      <c r="K1" s="141"/>
      <c r="L1" s="141"/>
      <c r="M1" s="141"/>
      <c r="N1" s="141"/>
      <c r="O1" s="141"/>
      <c r="P1" s="141"/>
      <c r="Q1" s="141"/>
      <c r="R1" s="141"/>
      <c r="S1" s="141"/>
      <c r="T1" s="141"/>
      <c r="U1" s="141"/>
      <c r="V1" s="144" t="s">
        <v>42</v>
      </c>
      <c r="W1" s="144"/>
      <c r="X1" s="144"/>
      <c r="Y1" s="144"/>
    </row>
    <row r="2" spans="1:25" ht="27.75" customHeight="1">
      <c r="A2" s="147"/>
      <c r="B2" s="147"/>
      <c r="C2" s="147"/>
      <c r="D2" s="141"/>
      <c r="E2" s="141"/>
      <c r="F2" s="141"/>
      <c r="G2" s="141"/>
      <c r="H2" s="141"/>
      <c r="I2" s="141"/>
      <c r="J2" s="141"/>
      <c r="K2" s="141"/>
      <c r="L2" s="141"/>
      <c r="M2" s="141"/>
      <c r="N2" s="141"/>
      <c r="O2" s="141"/>
      <c r="P2" s="141"/>
      <c r="Q2" s="141"/>
      <c r="R2" s="141"/>
      <c r="S2" s="141"/>
      <c r="T2" s="141"/>
      <c r="U2" s="141"/>
      <c r="V2" s="145" t="s">
        <v>20</v>
      </c>
      <c r="W2" s="145"/>
      <c r="X2" s="145"/>
      <c r="Y2" s="145"/>
    </row>
    <row r="3" spans="1:25" ht="19.5" customHeight="1">
      <c r="A3" s="147"/>
      <c r="B3" s="147"/>
      <c r="C3" s="147"/>
      <c r="D3" s="141" t="s">
        <v>21</v>
      </c>
      <c r="E3" s="141"/>
      <c r="F3" s="141"/>
      <c r="G3" s="141"/>
      <c r="H3" s="141"/>
      <c r="I3" s="141"/>
      <c r="J3" s="141"/>
      <c r="K3" s="141"/>
      <c r="L3" s="141"/>
      <c r="M3" s="141"/>
      <c r="N3" s="141"/>
      <c r="O3" s="141"/>
      <c r="P3" s="141"/>
      <c r="Q3" s="141"/>
      <c r="R3" s="141"/>
      <c r="S3" s="141"/>
      <c r="T3" s="141"/>
      <c r="U3" s="141"/>
      <c r="V3" s="90" t="s">
        <v>22</v>
      </c>
      <c r="W3" s="91"/>
      <c r="X3" s="92"/>
      <c r="Y3" s="37" t="s">
        <v>23</v>
      </c>
    </row>
    <row r="4" spans="1:25" ht="19.5" customHeight="1">
      <c r="A4" s="147"/>
      <c r="B4" s="147"/>
      <c r="C4" s="147"/>
      <c r="D4" s="141"/>
      <c r="E4" s="141"/>
      <c r="F4" s="141"/>
      <c r="G4" s="141"/>
      <c r="H4" s="141"/>
      <c r="I4" s="141"/>
      <c r="J4" s="141"/>
      <c r="K4" s="141"/>
      <c r="L4" s="141"/>
      <c r="M4" s="141"/>
      <c r="N4" s="141"/>
      <c r="O4" s="141"/>
      <c r="P4" s="141"/>
      <c r="Q4" s="141"/>
      <c r="R4" s="141"/>
      <c r="S4" s="141"/>
      <c r="T4" s="141"/>
      <c r="U4" s="141"/>
      <c r="V4" s="90" t="s">
        <v>49</v>
      </c>
      <c r="W4" s="91"/>
      <c r="X4" s="92"/>
      <c r="Y4" s="38">
        <v>42999</v>
      </c>
    </row>
    <row r="5" spans="1:25" ht="31.5" customHeight="1">
      <c r="A5" s="146" t="s">
        <v>50</v>
      </c>
      <c r="B5" s="146"/>
      <c r="C5" s="146"/>
      <c r="D5" s="146"/>
      <c r="E5" s="146"/>
      <c r="F5" s="146"/>
      <c r="G5" s="146"/>
      <c r="H5" s="146"/>
      <c r="I5" s="146"/>
      <c r="J5" s="146"/>
      <c r="K5" s="146"/>
      <c r="L5" s="146"/>
      <c r="M5" s="146"/>
      <c r="N5" s="146"/>
      <c r="O5" s="146"/>
      <c r="P5" s="146"/>
      <c r="Q5" s="146"/>
      <c r="R5" s="146"/>
      <c r="S5" s="146"/>
      <c r="T5" s="146"/>
      <c r="U5" s="146"/>
      <c r="V5" s="146"/>
      <c r="W5" s="146"/>
      <c r="X5" s="146"/>
      <c r="Y5" s="146"/>
    </row>
    <row r="6" spans="1:25" ht="20.25" customHeight="1">
      <c r="A6" s="2"/>
      <c r="B6" s="2"/>
      <c r="C6" s="2"/>
      <c r="D6" s="2"/>
      <c r="E6" s="2"/>
      <c r="F6" s="2"/>
      <c r="G6" s="2"/>
      <c r="H6" s="2"/>
      <c r="I6" s="2"/>
      <c r="J6" s="2"/>
      <c r="K6" s="2"/>
      <c r="L6" s="2"/>
      <c r="M6" s="2"/>
      <c r="N6" s="2"/>
      <c r="O6" s="2"/>
      <c r="P6" s="2"/>
      <c r="Q6" s="2"/>
      <c r="R6" s="2"/>
      <c r="S6" s="2"/>
      <c r="T6" s="2"/>
      <c r="U6" s="2"/>
      <c r="V6" s="2"/>
      <c r="W6" s="2"/>
      <c r="X6" s="2"/>
      <c r="Y6" s="2"/>
    </row>
    <row r="7" spans="9:25" ht="20.25" customHeight="1">
      <c r="I7" s="14"/>
      <c r="J7" s="14"/>
      <c r="K7" s="14"/>
      <c r="L7" s="14"/>
      <c r="M7" s="2"/>
      <c r="N7" s="2"/>
      <c r="O7" s="2"/>
      <c r="P7" s="2"/>
      <c r="Q7" s="2"/>
      <c r="R7" s="2"/>
      <c r="S7" s="2"/>
      <c r="T7" s="2"/>
      <c r="U7" s="2"/>
      <c r="V7" s="2"/>
      <c r="W7" s="2"/>
      <c r="X7" s="2"/>
      <c r="Y7" s="2"/>
    </row>
    <row r="8" spans="9:24" ht="16.5" customHeight="1">
      <c r="I8" s="15"/>
      <c r="J8" s="15"/>
      <c r="K8" s="15"/>
      <c r="L8" s="15"/>
      <c r="M8" s="3"/>
      <c r="N8" s="3"/>
      <c r="O8" s="3"/>
      <c r="P8" s="3"/>
      <c r="Q8" s="3"/>
      <c r="R8" s="3"/>
      <c r="S8" s="3"/>
      <c r="T8" s="3"/>
      <c r="U8" s="3"/>
      <c r="V8" s="3"/>
      <c r="W8" s="3"/>
      <c r="X8" s="3"/>
    </row>
    <row r="9" spans="9:24" ht="44.25" customHeight="1">
      <c r="I9" s="15"/>
      <c r="J9" s="15"/>
      <c r="K9" s="15"/>
      <c r="L9" s="15"/>
      <c r="M9" s="3"/>
      <c r="N9" s="3"/>
      <c r="O9" s="3"/>
      <c r="P9" s="3"/>
      <c r="Q9" s="3"/>
      <c r="R9" s="3"/>
      <c r="S9" s="3"/>
      <c r="T9" s="3"/>
      <c r="U9" s="3"/>
      <c r="V9" s="3"/>
      <c r="W9" s="3"/>
      <c r="X9" s="3"/>
    </row>
    <row r="10" spans="1:24" ht="9" customHeight="1" thickBot="1">
      <c r="A10" s="39"/>
      <c r="B10" s="17"/>
      <c r="C10" s="17"/>
      <c r="D10" s="17"/>
      <c r="E10" s="17"/>
      <c r="F10" s="17"/>
      <c r="G10" s="16"/>
      <c r="H10" s="17"/>
      <c r="I10" s="17"/>
      <c r="J10" s="17"/>
      <c r="K10" s="17"/>
      <c r="L10" s="17"/>
      <c r="M10" s="5"/>
      <c r="N10" s="5"/>
      <c r="O10" s="5"/>
      <c r="P10" s="5"/>
      <c r="Q10" s="5"/>
      <c r="R10" s="5"/>
      <c r="S10" s="5"/>
      <c r="T10" s="5"/>
      <c r="U10" s="51"/>
      <c r="V10" s="4"/>
      <c r="W10" s="4"/>
      <c r="X10" s="4"/>
    </row>
    <row r="11" spans="1:25" ht="36" customHeight="1" thickBot="1">
      <c r="A11" s="129" t="s">
        <v>8</v>
      </c>
      <c r="B11" s="130"/>
      <c r="C11" s="130"/>
      <c r="D11" s="172" t="s">
        <v>51</v>
      </c>
      <c r="E11" s="172"/>
      <c r="F11" s="172"/>
      <c r="G11" s="172"/>
      <c r="H11" s="44" t="s">
        <v>5</v>
      </c>
      <c r="I11" s="45" t="s">
        <v>6</v>
      </c>
      <c r="J11" s="32"/>
      <c r="K11" s="162" t="s">
        <v>24</v>
      </c>
      <c r="L11" s="163"/>
      <c r="M11" s="107" t="s">
        <v>43</v>
      </c>
      <c r="N11" s="107"/>
      <c r="O11" s="107"/>
      <c r="P11" s="107"/>
      <c r="Q11" s="107"/>
      <c r="R11" s="107"/>
      <c r="S11" s="107"/>
      <c r="T11" s="168" t="s">
        <v>56</v>
      </c>
      <c r="U11" s="168"/>
      <c r="V11" s="34"/>
      <c r="W11" s="34"/>
      <c r="X11" s="34"/>
      <c r="Y11" s="34"/>
    </row>
    <row r="12" spans="1:25" ht="27.75" customHeight="1">
      <c r="A12" s="142" t="s">
        <v>29</v>
      </c>
      <c r="B12" s="143"/>
      <c r="C12" s="143"/>
      <c r="D12" s="153" t="s">
        <v>52</v>
      </c>
      <c r="E12" s="153"/>
      <c r="F12" s="153"/>
      <c r="G12" s="153"/>
      <c r="H12" s="42" t="s">
        <v>7</v>
      </c>
      <c r="I12" s="43">
        <v>264944640</v>
      </c>
      <c r="J12" s="18"/>
      <c r="K12" s="164"/>
      <c r="L12" s="165"/>
      <c r="M12" s="82" t="s">
        <v>116</v>
      </c>
      <c r="N12" s="82" t="s">
        <v>1</v>
      </c>
      <c r="O12" s="82"/>
      <c r="P12" s="82"/>
      <c r="Q12" s="82"/>
      <c r="R12" s="82" t="s">
        <v>2</v>
      </c>
      <c r="S12" s="82" t="s">
        <v>3</v>
      </c>
      <c r="T12" s="168"/>
      <c r="U12" s="168"/>
      <c r="V12" s="6"/>
      <c r="W12" s="6"/>
      <c r="X12" s="6"/>
      <c r="Y12" s="6"/>
    </row>
    <row r="13" spans="1:25" ht="15.75" customHeight="1">
      <c r="A13" s="137"/>
      <c r="B13" s="138"/>
      <c r="C13" s="138"/>
      <c r="D13" s="154"/>
      <c r="E13" s="154"/>
      <c r="F13" s="154"/>
      <c r="G13" s="154"/>
      <c r="H13" s="19" t="s">
        <v>9</v>
      </c>
      <c r="I13" s="40" t="s">
        <v>10</v>
      </c>
      <c r="J13" s="18"/>
      <c r="K13" s="166"/>
      <c r="L13" s="167"/>
      <c r="M13" s="83" t="s">
        <v>117</v>
      </c>
      <c r="N13" s="83"/>
      <c r="O13" s="83"/>
      <c r="P13" s="83"/>
      <c r="Q13" s="83"/>
      <c r="R13" s="83"/>
      <c r="S13" s="84"/>
      <c r="T13" s="168"/>
      <c r="U13" s="168"/>
      <c r="V13" s="6"/>
      <c r="W13" s="6"/>
      <c r="X13" s="6"/>
      <c r="Y13" s="6"/>
    </row>
    <row r="14" spans="1:25" ht="15.75" customHeight="1">
      <c r="A14" s="137"/>
      <c r="B14" s="138"/>
      <c r="C14" s="138"/>
      <c r="D14" s="154"/>
      <c r="E14" s="154"/>
      <c r="F14" s="154"/>
      <c r="G14" s="154"/>
      <c r="H14" s="19" t="s">
        <v>11</v>
      </c>
      <c r="I14" s="40" t="s">
        <v>10</v>
      </c>
      <c r="J14" s="21"/>
      <c r="K14" s="20"/>
      <c r="L14" s="22"/>
      <c r="M14" s="173"/>
      <c r="N14" s="173"/>
      <c r="O14" s="173"/>
      <c r="P14" s="173"/>
      <c r="Q14" s="173"/>
      <c r="R14" s="173"/>
      <c r="S14" s="173"/>
      <c r="T14" s="173"/>
      <c r="U14" s="173"/>
      <c r="V14" s="173"/>
      <c r="W14" s="173"/>
      <c r="X14" s="173"/>
      <c r="Y14" s="173"/>
    </row>
    <row r="15" spans="1:25" ht="37.5" customHeight="1">
      <c r="A15" s="137" t="s">
        <v>47</v>
      </c>
      <c r="B15" s="138"/>
      <c r="C15" s="138"/>
      <c r="D15" s="169" t="s">
        <v>53</v>
      </c>
      <c r="E15" s="170"/>
      <c r="F15" s="170"/>
      <c r="G15" s="171"/>
      <c r="H15" s="19" t="s">
        <v>12</v>
      </c>
      <c r="I15" s="40"/>
      <c r="J15" s="21"/>
      <c r="K15" s="20"/>
      <c r="L15" s="22"/>
      <c r="M15" s="6"/>
      <c r="N15" s="6"/>
      <c r="O15" s="6"/>
      <c r="P15" s="6"/>
      <c r="Q15" s="6"/>
      <c r="R15" s="6"/>
      <c r="S15" s="6"/>
      <c r="T15" s="6"/>
      <c r="U15" s="6"/>
      <c r="V15" s="6"/>
      <c r="W15" s="6"/>
      <c r="X15" s="6"/>
      <c r="Y15" s="6"/>
    </row>
    <row r="16" spans="1:25" ht="15.75" customHeight="1">
      <c r="A16" s="137" t="s">
        <v>0</v>
      </c>
      <c r="B16" s="138"/>
      <c r="C16" s="138"/>
      <c r="D16" s="154" t="s">
        <v>54</v>
      </c>
      <c r="E16" s="154"/>
      <c r="F16" s="154"/>
      <c r="G16" s="154"/>
      <c r="H16" s="19" t="s">
        <v>13</v>
      </c>
      <c r="I16" s="40" t="s">
        <v>10</v>
      </c>
      <c r="J16" s="21"/>
      <c r="K16" s="20"/>
      <c r="L16" s="22"/>
      <c r="M16" s="6"/>
      <c r="N16" s="6"/>
      <c r="O16" s="6"/>
      <c r="P16" s="6"/>
      <c r="Q16" s="6"/>
      <c r="R16" s="6"/>
      <c r="S16" s="6"/>
      <c r="T16" s="6"/>
      <c r="U16" s="6"/>
      <c r="V16" s="6"/>
      <c r="W16" s="6"/>
      <c r="X16" s="6"/>
      <c r="Y16" s="6"/>
    </row>
    <row r="17" spans="1:25" ht="15.75" customHeight="1">
      <c r="A17" s="137"/>
      <c r="B17" s="138"/>
      <c r="C17" s="138"/>
      <c r="D17" s="154"/>
      <c r="E17" s="154"/>
      <c r="F17" s="154"/>
      <c r="G17" s="154"/>
      <c r="H17" s="19" t="s">
        <v>31</v>
      </c>
      <c r="I17" s="40" t="s">
        <v>10</v>
      </c>
      <c r="J17" s="21"/>
      <c r="K17" s="20"/>
      <c r="L17" s="22"/>
      <c r="M17" s="6"/>
      <c r="N17" s="6"/>
      <c r="O17" s="6"/>
      <c r="P17" s="6"/>
      <c r="Q17" s="6"/>
      <c r="R17" s="6"/>
      <c r="S17" s="6"/>
      <c r="T17" s="6"/>
      <c r="U17" s="6"/>
      <c r="V17" s="6"/>
      <c r="W17" s="6"/>
      <c r="X17" s="6"/>
      <c r="Y17" s="6"/>
    </row>
    <row r="18" spans="1:25" ht="15.75" customHeight="1">
      <c r="A18" s="137"/>
      <c r="B18" s="138"/>
      <c r="C18" s="138"/>
      <c r="D18" s="154"/>
      <c r="E18" s="154"/>
      <c r="F18" s="154"/>
      <c r="G18" s="154"/>
      <c r="H18" s="19" t="s">
        <v>32</v>
      </c>
      <c r="I18" s="40" t="s">
        <v>10</v>
      </c>
      <c r="J18" s="21"/>
      <c r="K18" s="20"/>
      <c r="L18" s="22"/>
      <c r="M18" s="6"/>
      <c r="N18" s="6"/>
      <c r="O18" s="6"/>
      <c r="P18" s="6"/>
      <c r="Q18" s="6"/>
      <c r="R18" s="6"/>
      <c r="S18" s="6"/>
      <c r="T18" s="6"/>
      <c r="U18" s="6"/>
      <c r="V18" s="6"/>
      <c r="W18" s="6"/>
      <c r="X18" s="6"/>
      <c r="Y18" s="6"/>
    </row>
    <row r="19" spans="1:25" ht="15.75" customHeight="1">
      <c r="A19" s="137" t="s">
        <v>30</v>
      </c>
      <c r="B19" s="138"/>
      <c r="C19" s="138"/>
      <c r="D19" s="155" t="s">
        <v>55</v>
      </c>
      <c r="E19" s="155"/>
      <c r="F19" s="155"/>
      <c r="G19" s="155"/>
      <c r="H19" s="19" t="s">
        <v>33</v>
      </c>
      <c r="I19" s="40" t="s">
        <v>10</v>
      </c>
      <c r="J19" s="21"/>
      <c r="K19" s="20"/>
      <c r="L19" s="22"/>
      <c r="M19" s="6"/>
      <c r="N19" s="6"/>
      <c r="O19" s="6"/>
      <c r="P19" s="6"/>
      <c r="Q19" s="6"/>
      <c r="R19" s="6"/>
      <c r="S19" s="6"/>
      <c r="T19" s="6"/>
      <c r="U19" s="6"/>
      <c r="V19" s="6"/>
      <c r="W19" s="6"/>
      <c r="X19" s="6"/>
      <c r="Y19" s="6"/>
    </row>
    <row r="20" spans="1:25" ht="15.75" customHeight="1">
      <c r="A20" s="137"/>
      <c r="B20" s="138"/>
      <c r="C20" s="138"/>
      <c r="D20" s="155"/>
      <c r="E20" s="155"/>
      <c r="F20" s="155"/>
      <c r="G20" s="155"/>
      <c r="H20" s="19" t="s">
        <v>34</v>
      </c>
      <c r="I20" s="40" t="s">
        <v>10</v>
      </c>
      <c r="J20" s="21"/>
      <c r="K20" s="20"/>
      <c r="L20" s="22"/>
      <c r="M20" s="6"/>
      <c r="N20" s="6"/>
      <c r="O20" s="6"/>
      <c r="P20" s="6"/>
      <c r="Q20" s="6"/>
      <c r="R20" s="6"/>
      <c r="S20" s="6"/>
      <c r="T20" s="6"/>
      <c r="U20" s="6"/>
      <c r="V20" s="6"/>
      <c r="W20" s="6"/>
      <c r="X20" s="6"/>
      <c r="Y20" s="6"/>
    </row>
    <row r="21" spans="1:25" ht="15.75" customHeight="1" thickBot="1">
      <c r="A21" s="139"/>
      <c r="B21" s="140"/>
      <c r="C21" s="140"/>
      <c r="D21" s="156"/>
      <c r="E21" s="156"/>
      <c r="F21" s="156"/>
      <c r="G21" s="156"/>
      <c r="H21" s="41" t="s">
        <v>118</v>
      </c>
      <c r="I21" s="61">
        <f>SUM(I12:I20)</f>
        <v>264944640</v>
      </c>
      <c r="J21" s="21"/>
      <c r="K21" s="20"/>
      <c r="L21" s="22"/>
      <c r="M21" s="6"/>
      <c r="N21" s="6"/>
      <c r="O21" s="6"/>
      <c r="P21" s="6"/>
      <c r="Q21" s="6"/>
      <c r="R21" s="6"/>
      <c r="S21" s="6"/>
      <c r="T21" s="6"/>
      <c r="U21" s="6"/>
      <c r="V21" s="6"/>
      <c r="W21" s="6"/>
      <c r="X21" s="6"/>
      <c r="Y21" s="6"/>
    </row>
    <row r="22" spans="1:26" ht="30.75" customHeight="1">
      <c r="A22" s="106" t="s">
        <v>57</v>
      </c>
      <c r="B22" s="98" t="s">
        <v>40</v>
      </c>
      <c r="C22" s="98"/>
      <c r="D22" s="98"/>
      <c r="E22" s="98"/>
      <c r="F22" s="98"/>
      <c r="G22" s="109" t="s">
        <v>41</v>
      </c>
      <c r="H22" s="111" t="s">
        <v>66</v>
      </c>
      <c r="I22" s="112"/>
      <c r="J22" s="115" t="s">
        <v>67</v>
      </c>
      <c r="K22" s="108" t="s">
        <v>39</v>
      </c>
      <c r="L22" s="108"/>
      <c r="M22" s="105" t="s">
        <v>81</v>
      </c>
      <c r="N22" s="105"/>
      <c r="O22" s="8"/>
      <c r="P22" s="8"/>
      <c r="Q22" s="8"/>
      <c r="R22" s="105" t="s">
        <v>82</v>
      </c>
      <c r="S22" s="105"/>
      <c r="T22" s="96" t="s">
        <v>26</v>
      </c>
      <c r="U22" s="99" t="s">
        <v>27</v>
      </c>
      <c r="V22" s="100" t="s">
        <v>28</v>
      </c>
      <c r="W22" s="99" t="s">
        <v>45</v>
      </c>
      <c r="X22" s="100" t="s">
        <v>46</v>
      </c>
      <c r="Y22" s="93" t="s">
        <v>37</v>
      </c>
      <c r="Z22" s="160" t="s">
        <v>48</v>
      </c>
    </row>
    <row r="23" spans="1:26" ht="12.75" customHeight="1">
      <c r="A23" s="107"/>
      <c r="B23" s="108"/>
      <c r="C23" s="108"/>
      <c r="D23" s="108"/>
      <c r="E23" s="108"/>
      <c r="F23" s="108"/>
      <c r="G23" s="110"/>
      <c r="H23" s="111"/>
      <c r="I23" s="112"/>
      <c r="J23" s="115"/>
      <c r="K23" s="108"/>
      <c r="L23" s="108"/>
      <c r="M23" s="101" t="s">
        <v>25</v>
      </c>
      <c r="N23" s="100" t="s">
        <v>18</v>
      </c>
      <c r="O23" s="60"/>
      <c r="P23" s="60"/>
      <c r="Q23" s="60"/>
      <c r="R23" s="150" t="s">
        <v>25</v>
      </c>
      <c r="S23" s="104" t="s">
        <v>18</v>
      </c>
      <c r="T23" s="97"/>
      <c r="U23" s="99"/>
      <c r="V23" s="100"/>
      <c r="W23" s="99"/>
      <c r="X23" s="100"/>
      <c r="Y23" s="93"/>
      <c r="Z23" s="161"/>
    </row>
    <row r="24" spans="1:26" ht="30.75" customHeight="1">
      <c r="A24" s="107"/>
      <c r="B24" s="108"/>
      <c r="C24" s="108"/>
      <c r="D24" s="108"/>
      <c r="E24" s="108"/>
      <c r="F24" s="108"/>
      <c r="G24" s="110"/>
      <c r="H24" s="113"/>
      <c r="I24" s="114"/>
      <c r="J24" s="115"/>
      <c r="K24" s="108"/>
      <c r="L24" s="108"/>
      <c r="M24" s="101"/>
      <c r="N24" s="100"/>
      <c r="O24" s="60"/>
      <c r="P24" s="60"/>
      <c r="Q24" s="60"/>
      <c r="R24" s="150"/>
      <c r="S24" s="104"/>
      <c r="T24" s="98"/>
      <c r="U24" s="99"/>
      <c r="V24" s="100"/>
      <c r="W24" s="99"/>
      <c r="X24" s="100"/>
      <c r="Y24" s="93"/>
      <c r="Z24" s="161"/>
    </row>
    <row r="25" spans="1:26" ht="179.25" customHeight="1">
      <c r="A25" s="174">
        <v>1</v>
      </c>
      <c r="B25" s="177" t="s">
        <v>58</v>
      </c>
      <c r="C25" s="178"/>
      <c r="D25" s="178"/>
      <c r="E25" s="178"/>
      <c r="F25" s="179"/>
      <c r="G25" s="66" t="s">
        <v>59</v>
      </c>
      <c r="H25" s="123" t="s">
        <v>68</v>
      </c>
      <c r="I25" s="124"/>
      <c r="J25" s="151">
        <v>3</v>
      </c>
      <c r="K25" s="102" t="s">
        <v>74</v>
      </c>
      <c r="L25" s="103"/>
      <c r="M25" s="7" t="s">
        <v>119</v>
      </c>
      <c r="N25" s="70">
        <v>0.25</v>
      </c>
      <c r="O25" s="80">
        <f>N25*0.1428</f>
        <v>0.0357</v>
      </c>
      <c r="P25" s="81">
        <f>O25</f>
        <v>0.0357</v>
      </c>
      <c r="Q25" s="194">
        <f>(3*SUM(O25:O28)/57.12)</f>
        <v>0.0071249999999999985</v>
      </c>
      <c r="R25" s="191">
        <f>(J25*S25)/100%</f>
        <v>0.7124999999999999</v>
      </c>
      <c r="S25" s="188">
        <f>AVERAGE(N25:N28)</f>
        <v>0.2375</v>
      </c>
      <c r="T25" s="72">
        <v>2000000</v>
      </c>
      <c r="U25" s="86">
        <f>SUM(S25:T25)</f>
        <v>2000000.2375</v>
      </c>
      <c r="V25" s="30">
        <f>U25/T25</f>
        <v>1.00000011875</v>
      </c>
      <c r="W25" s="78">
        <v>413333</v>
      </c>
      <c r="X25" s="76">
        <f aca="true" t="shared" si="0" ref="X25:X31">W25/T25</f>
        <v>0.2066665</v>
      </c>
      <c r="Y25" s="55" t="s">
        <v>106</v>
      </c>
      <c r="Z25" s="35" t="s">
        <v>105</v>
      </c>
    </row>
    <row r="26" spans="1:26" ht="409.5" customHeight="1">
      <c r="A26" s="175"/>
      <c r="B26" s="180"/>
      <c r="C26" s="181"/>
      <c r="D26" s="181"/>
      <c r="E26" s="181"/>
      <c r="F26" s="182"/>
      <c r="G26" s="66" t="s">
        <v>60</v>
      </c>
      <c r="H26" s="123" t="s">
        <v>69</v>
      </c>
      <c r="I26" s="124"/>
      <c r="J26" s="152"/>
      <c r="K26" s="102" t="s">
        <v>75</v>
      </c>
      <c r="L26" s="103"/>
      <c r="M26" s="7" t="s">
        <v>119</v>
      </c>
      <c r="N26" s="70">
        <v>0.25</v>
      </c>
      <c r="O26" s="80">
        <f aca="true" t="shared" si="1" ref="O26:O31">N26*14.28%</f>
        <v>0.035699999999999996</v>
      </c>
      <c r="P26" s="81">
        <f aca="true" t="shared" si="2" ref="P26:P31">O26</f>
        <v>0.035699999999999996</v>
      </c>
      <c r="Q26" s="195"/>
      <c r="R26" s="192"/>
      <c r="S26" s="189"/>
      <c r="T26" s="72">
        <v>54763324</v>
      </c>
      <c r="U26" s="86">
        <v>25266886</v>
      </c>
      <c r="V26" s="30">
        <f aca="true" t="shared" si="3" ref="V26:V34">U26/T26</f>
        <v>0.46138335211354226</v>
      </c>
      <c r="W26" s="78">
        <v>5825619</v>
      </c>
      <c r="X26" s="76">
        <f t="shared" si="0"/>
        <v>0.10637811174500657</v>
      </c>
      <c r="Y26" s="54" t="s">
        <v>107</v>
      </c>
      <c r="Z26" s="56" t="s">
        <v>108</v>
      </c>
    </row>
    <row r="27" spans="1:26" ht="90.75" customHeight="1">
      <c r="A27" s="175"/>
      <c r="B27" s="180"/>
      <c r="C27" s="181"/>
      <c r="D27" s="181"/>
      <c r="E27" s="181"/>
      <c r="F27" s="182"/>
      <c r="G27" s="66" t="s">
        <v>61</v>
      </c>
      <c r="H27" s="123" t="s">
        <v>70</v>
      </c>
      <c r="I27" s="124"/>
      <c r="J27" s="152"/>
      <c r="K27" s="102" t="s">
        <v>80</v>
      </c>
      <c r="L27" s="103"/>
      <c r="M27" s="7" t="s">
        <v>119</v>
      </c>
      <c r="N27" s="70">
        <v>0.25</v>
      </c>
      <c r="O27" s="80">
        <f t="shared" si="1"/>
        <v>0.035699999999999996</v>
      </c>
      <c r="P27" s="81">
        <f t="shared" si="2"/>
        <v>0.035699999999999996</v>
      </c>
      <c r="Q27" s="195"/>
      <c r="R27" s="192"/>
      <c r="S27" s="189"/>
      <c r="T27" s="72">
        <v>2131662</v>
      </c>
      <c r="U27" s="86">
        <v>6131662</v>
      </c>
      <c r="V27" s="30">
        <f t="shared" si="3"/>
        <v>2.876470097041651</v>
      </c>
      <c r="W27" s="78"/>
      <c r="X27" s="76">
        <f t="shared" si="0"/>
        <v>0</v>
      </c>
      <c r="Y27" s="55" t="s">
        <v>109</v>
      </c>
      <c r="Z27" s="57" t="s">
        <v>110</v>
      </c>
    </row>
    <row r="28" spans="1:26" ht="112.5" customHeight="1">
      <c r="A28" s="175"/>
      <c r="B28" s="180"/>
      <c r="C28" s="181"/>
      <c r="D28" s="181"/>
      <c r="E28" s="181"/>
      <c r="F28" s="182"/>
      <c r="G28" s="66" t="s">
        <v>62</v>
      </c>
      <c r="H28" s="123" t="s">
        <v>71</v>
      </c>
      <c r="I28" s="124"/>
      <c r="J28" s="152"/>
      <c r="K28" s="102" t="s">
        <v>76</v>
      </c>
      <c r="L28" s="103"/>
      <c r="M28" s="7" t="s">
        <v>120</v>
      </c>
      <c r="N28" s="70">
        <v>0.2</v>
      </c>
      <c r="O28" s="80">
        <f t="shared" si="1"/>
        <v>0.02856</v>
      </c>
      <c r="P28" s="81">
        <f t="shared" si="2"/>
        <v>0.02856</v>
      </c>
      <c r="Q28" s="196"/>
      <c r="R28" s="193"/>
      <c r="S28" s="190"/>
      <c r="T28" s="72">
        <v>44452214</v>
      </c>
      <c r="U28" s="87">
        <f>8874229+17620200+13535800</f>
        <v>40030229</v>
      </c>
      <c r="V28" s="30">
        <f t="shared" si="3"/>
        <v>0.9005227276193712</v>
      </c>
      <c r="W28" s="78">
        <v>426332</v>
      </c>
      <c r="X28" s="76">
        <f t="shared" si="0"/>
        <v>0.009590793385454321</v>
      </c>
      <c r="Y28" s="58" t="s">
        <v>102</v>
      </c>
      <c r="Z28" s="35"/>
    </row>
    <row r="29" spans="1:26" ht="116.25" customHeight="1">
      <c r="A29" s="175"/>
      <c r="B29" s="180"/>
      <c r="C29" s="181"/>
      <c r="D29" s="181"/>
      <c r="E29" s="181"/>
      <c r="F29" s="182"/>
      <c r="G29" s="66" t="s">
        <v>63</v>
      </c>
      <c r="H29" s="123" t="s">
        <v>72</v>
      </c>
      <c r="I29" s="124"/>
      <c r="J29" s="67">
        <v>0.25</v>
      </c>
      <c r="K29" s="94" t="s">
        <v>77</v>
      </c>
      <c r="L29" s="95"/>
      <c r="M29" s="7" t="s">
        <v>100</v>
      </c>
      <c r="N29" s="70">
        <v>0.1</v>
      </c>
      <c r="O29" s="80">
        <f t="shared" si="1"/>
        <v>0.01428</v>
      </c>
      <c r="P29" s="81">
        <f t="shared" si="2"/>
        <v>0.01428</v>
      </c>
      <c r="Q29" s="80">
        <f>(25*SUM(O29)/14.28)</f>
        <v>0.025</v>
      </c>
      <c r="R29" s="59">
        <v>0.025</v>
      </c>
      <c r="S29" s="70">
        <f aca="true" t="shared" si="4" ref="S29:S34">R29/J29</f>
        <v>0.1</v>
      </c>
      <c r="T29" s="72">
        <v>37580800</v>
      </c>
      <c r="U29" s="86">
        <v>16003562</v>
      </c>
      <c r="V29" s="30">
        <f t="shared" si="3"/>
        <v>0.425844101243188</v>
      </c>
      <c r="W29" s="78">
        <v>1793130</v>
      </c>
      <c r="X29" s="76">
        <f t="shared" si="0"/>
        <v>0.0477139922513624</v>
      </c>
      <c r="Y29" s="55" t="s">
        <v>115</v>
      </c>
      <c r="Z29" s="57" t="s">
        <v>111</v>
      </c>
    </row>
    <row r="30" spans="1:26" ht="90" customHeight="1">
      <c r="A30" s="175"/>
      <c r="B30" s="180"/>
      <c r="C30" s="181"/>
      <c r="D30" s="181"/>
      <c r="E30" s="181"/>
      <c r="F30" s="182"/>
      <c r="G30" s="66" t="s">
        <v>64</v>
      </c>
      <c r="H30" s="123" t="s">
        <v>104</v>
      </c>
      <c r="I30" s="124"/>
      <c r="J30" s="68">
        <v>1</v>
      </c>
      <c r="K30" s="94" t="s">
        <v>78</v>
      </c>
      <c r="L30" s="95"/>
      <c r="M30" s="7" t="s">
        <v>101</v>
      </c>
      <c r="N30" s="70">
        <v>0.1</v>
      </c>
      <c r="O30" s="80">
        <f t="shared" si="1"/>
        <v>0.01428</v>
      </c>
      <c r="P30" s="81">
        <f t="shared" si="2"/>
        <v>0.01428</v>
      </c>
      <c r="Q30" s="80">
        <f>(1*SUM(O30)/14.28)</f>
        <v>0.001</v>
      </c>
      <c r="R30" s="48" t="str">
        <f>M30</f>
        <v>0,1</v>
      </c>
      <c r="S30" s="70">
        <f t="shared" si="4"/>
        <v>0.1</v>
      </c>
      <c r="T30" s="72">
        <v>18790400</v>
      </c>
      <c r="U30" s="86">
        <v>8131662</v>
      </c>
      <c r="V30" s="30">
        <f t="shared" si="3"/>
        <v>0.4327561946525886</v>
      </c>
      <c r="W30" s="78">
        <v>4653715</v>
      </c>
      <c r="X30" s="76">
        <f t="shared" si="0"/>
        <v>0.24766449889305178</v>
      </c>
      <c r="Y30" s="55" t="s">
        <v>112</v>
      </c>
      <c r="Z30" s="57" t="s">
        <v>110</v>
      </c>
    </row>
    <row r="31" spans="1:26" ht="69" customHeight="1">
      <c r="A31" s="176"/>
      <c r="B31" s="183"/>
      <c r="C31" s="184"/>
      <c r="D31" s="184"/>
      <c r="E31" s="184"/>
      <c r="F31" s="185"/>
      <c r="G31" s="66" t="s">
        <v>65</v>
      </c>
      <c r="H31" s="131" t="s">
        <v>73</v>
      </c>
      <c r="I31" s="132"/>
      <c r="J31" s="69">
        <v>0.67</v>
      </c>
      <c r="K31" s="94" t="s">
        <v>79</v>
      </c>
      <c r="L31" s="95"/>
      <c r="M31" s="7" t="s">
        <v>94</v>
      </c>
      <c r="N31" s="70">
        <v>0</v>
      </c>
      <c r="O31" s="80">
        <f t="shared" si="1"/>
        <v>0</v>
      </c>
      <c r="P31" s="81">
        <f t="shared" si="2"/>
        <v>0</v>
      </c>
      <c r="Q31" s="80">
        <f>(0.67*SUM(O31)/14.28)</f>
        <v>0</v>
      </c>
      <c r="R31" s="48">
        <v>0</v>
      </c>
      <c r="S31" s="70">
        <f t="shared" si="4"/>
        <v>0</v>
      </c>
      <c r="T31" s="72">
        <v>72343040</v>
      </c>
      <c r="U31" s="86">
        <v>25871273</v>
      </c>
      <c r="V31" s="30">
        <f t="shared" si="3"/>
        <v>0.35761937845022823</v>
      </c>
      <c r="W31" s="78">
        <v>1639665</v>
      </c>
      <c r="X31" s="76">
        <f t="shared" si="0"/>
        <v>0.022665138208181463</v>
      </c>
      <c r="Y31" s="55" t="s">
        <v>113</v>
      </c>
      <c r="Z31" s="57" t="s">
        <v>111</v>
      </c>
    </row>
    <row r="32" spans="1:26" ht="86.25" customHeight="1">
      <c r="A32" s="23">
        <v>2</v>
      </c>
      <c r="B32" s="148" t="s">
        <v>83</v>
      </c>
      <c r="C32" s="149"/>
      <c r="D32" s="149"/>
      <c r="E32" s="149"/>
      <c r="F32" s="149"/>
      <c r="G32" s="66" t="s">
        <v>84</v>
      </c>
      <c r="H32" s="133" t="s">
        <v>85</v>
      </c>
      <c r="I32" s="134"/>
      <c r="J32" s="50">
        <v>0.02</v>
      </c>
      <c r="K32" s="102" t="s">
        <v>86</v>
      </c>
      <c r="L32" s="103"/>
      <c r="M32" s="7" t="s">
        <v>121</v>
      </c>
      <c r="N32" s="70">
        <v>0.8</v>
      </c>
      <c r="O32" s="70"/>
      <c r="P32" s="70"/>
      <c r="Q32" s="70"/>
      <c r="R32" s="75">
        <v>0.016</v>
      </c>
      <c r="S32" s="70">
        <f t="shared" si="4"/>
        <v>0.8</v>
      </c>
      <c r="T32" s="72">
        <v>0</v>
      </c>
      <c r="U32" s="88" t="s">
        <v>95</v>
      </c>
      <c r="V32" s="49" t="s">
        <v>95</v>
      </c>
      <c r="W32" s="78">
        <v>5346730</v>
      </c>
      <c r="X32" s="76" t="s">
        <v>95</v>
      </c>
      <c r="Y32" s="55" t="s">
        <v>103</v>
      </c>
      <c r="Z32" s="36"/>
    </row>
    <row r="33" spans="1:26" ht="74.25" customHeight="1">
      <c r="A33" s="186">
        <v>3</v>
      </c>
      <c r="B33" s="187" t="s">
        <v>87</v>
      </c>
      <c r="C33" s="187"/>
      <c r="D33" s="187"/>
      <c r="E33" s="187"/>
      <c r="F33" s="187"/>
      <c r="G33" s="66" t="s">
        <v>88</v>
      </c>
      <c r="H33" s="135" t="s">
        <v>90</v>
      </c>
      <c r="I33" s="135"/>
      <c r="J33" s="29">
        <v>1</v>
      </c>
      <c r="K33" s="136" t="s">
        <v>92</v>
      </c>
      <c r="L33" s="136"/>
      <c r="M33" s="7" t="s">
        <v>94</v>
      </c>
      <c r="N33" s="70">
        <v>0</v>
      </c>
      <c r="O33" s="80">
        <f>N33*0.5</f>
        <v>0</v>
      </c>
      <c r="P33" s="80"/>
      <c r="Q33" s="80">
        <f>(1*SUM(O33)/50)</f>
        <v>0</v>
      </c>
      <c r="R33" s="48">
        <v>0</v>
      </c>
      <c r="S33" s="70">
        <f t="shared" si="4"/>
        <v>0</v>
      </c>
      <c r="T33" s="73">
        <v>14092800</v>
      </c>
      <c r="U33" s="87">
        <f>4131662+2000000</f>
        <v>6131662</v>
      </c>
      <c r="V33" s="30">
        <f t="shared" si="3"/>
        <v>0.43509181993642143</v>
      </c>
      <c r="W33" s="78" t="s">
        <v>95</v>
      </c>
      <c r="X33" s="76" t="e">
        <f>W33/T33</f>
        <v>#VALUE!</v>
      </c>
      <c r="Y33" s="55" t="s">
        <v>114</v>
      </c>
      <c r="Z33" s="36"/>
    </row>
    <row r="34" spans="1:26" ht="68.25" customHeight="1">
      <c r="A34" s="186"/>
      <c r="B34" s="187"/>
      <c r="C34" s="187"/>
      <c r="D34" s="187"/>
      <c r="E34" s="187"/>
      <c r="F34" s="187"/>
      <c r="G34" s="66" t="s">
        <v>89</v>
      </c>
      <c r="H34" s="135" t="s">
        <v>91</v>
      </c>
      <c r="I34" s="135"/>
      <c r="J34" s="29">
        <v>3</v>
      </c>
      <c r="K34" s="136" t="s">
        <v>93</v>
      </c>
      <c r="L34" s="136"/>
      <c r="M34" s="8" t="s">
        <v>94</v>
      </c>
      <c r="N34" s="71">
        <v>0</v>
      </c>
      <c r="O34" s="80">
        <f>N34*0.5</f>
        <v>0</v>
      </c>
      <c r="P34" s="80"/>
      <c r="Q34" s="80">
        <f>(3*SUM(O34)/50)</f>
        <v>0</v>
      </c>
      <c r="R34" s="47">
        <v>0</v>
      </c>
      <c r="S34" s="71">
        <f t="shared" si="4"/>
        <v>0</v>
      </c>
      <c r="T34" s="74">
        <v>18790400</v>
      </c>
      <c r="U34" s="89">
        <f>2131664+2084400</f>
        <v>4216064</v>
      </c>
      <c r="V34" s="46">
        <f t="shared" si="3"/>
        <v>0.2243732970027248</v>
      </c>
      <c r="W34" s="79">
        <v>739665</v>
      </c>
      <c r="X34" s="77">
        <f>W34/T34</f>
        <v>0.03936398373637602</v>
      </c>
      <c r="Y34" s="55" t="s">
        <v>113</v>
      </c>
      <c r="Z34" s="36"/>
    </row>
    <row r="35" spans="1:24" s="24" customFormat="1" ht="24.75" customHeight="1">
      <c r="A35" s="159" t="s">
        <v>4</v>
      </c>
      <c r="B35" s="159"/>
      <c r="C35" s="159"/>
      <c r="D35" s="159"/>
      <c r="E35" s="159"/>
      <c r="F35" s="159"/>
      <c r="G35" s="159"/>
      <c r="H35" s="159"/>
      <c r="I35" s="159"/>
      <c r="J35" s="159"/>
      <c r="K35" s="159"/>
      <c r="L35" s="159"/>
      <c r="M35" s="159"/>
      <c r="N35" s="63"/>
      <c r="O35" s="63"/>
      <c r="P35" s="63"/>
      <c r="Q35" s="63"/>
      <c r="R35" s="85"/>
      <c r="S35" s="63"/>
      <c r="T35" s="64">
        <f>SUM(T25:T34)</f>
        <v>264944640</v>
      </c>
      <c r="U35" s="86">
        <f>SUM(U25:U34)</f>
        <v>133783000.2375</v>
      </c>
      <c r="V35" s="65">
        <f>U35/T35</f>
        <v>0.5049469966159723</v>
      </c>
      <c r="W35" s="78">
        <v>326332</v>
      </c>
      <c r="X35" s="76">
        <f>W35/T35</f>
        <v>0.0012316988182889828</v>
      </c>
    </row>
    <row r="36" spans="2:22" s="24" customFormat="1" ht="30.75" customHeight="1" thickBot="1">
      <c r="B36" s="118" t="s">
        <v>36</v>
      </c>
      <c r="C36" s="119"/>
      <c r="D36" s="25">
        <v>0</v>
      </c>
      <c r="F36" s="26" t="s">
        <v>35</v>
      </c>
      <c r="G36" s="120">
        <v>43403</v>
      </c>
      <c r="H36" s="121"/>
      <c r="M36" s="33"/>
      <c r="N36" s="62">
        <f>AVERAGE(N25:N34)</f>
        <v>0.195</v>
      </c>
      <c r="O36" s="27"/>
      <c r="P36" s="27"/>
      <c r="Q36" s="27"/>
      <c r="R36" s="27"/>
      <c r="S36" s="62">
        <f>AVERAGE(S25:S34)</f>
        <v>0.1767857142857143</v>
      </c>
      <c r="T36" s="157"/>
      <c r="U36" s="158"/>
      <c r="V36" s="28"/>
    </row>
    <row r="37" spans="21:22" ht="12.75">
      <c r="U37" s="52"/>
      <c r="V37" s="11"/>
    </row>
    <row r="38" spans="21:22" ht="12.75">
      <c r="U38" s="52"/>
      <c r="V38" s="11"/>
    </row>
    <row r="39" spans="1:25" s="13" customFormat="1" ht="21.75" customHeight="1">
      <c r="A39" s="1"/>
      <c r="B39" s="12"/>
      <c r="C39" s="122" t="s">
        <v>38</v>
      </c>
      <c r="D39" s="122"/>
      <c r="E39" s="122"/>
      <c r="F39" s="122"/>
      <c r="G39" s="122"/>
      <c r="H39" s="122"/>
      <c r="I39" s="122"/>
      <c r="J39" s="122"/>
      <c r="K39" s="122"/>
      <c r="L39" s="122"/>
      <c r="M39" s="126" t="s">
        <v>44</v>
      </c>
      <c r="N39" s="126"/>
      <c r="O39" s="126"/>
      <c r="P39" s="126"/>
      <c r="Q39" s="126"/>
      <c r="R39" s="126"/>
      <c r="S39" s="126"/>
      <c r="T39" s="126"/>
      <c r="U39" s="126"/>
      <c r="V39" s="126"/>
      <c r="W39" s="126"/>
      <c r="X39" s="126"/>
      <c r="Y39" s="127"/>
    </row>
    <row r="40" spans="1:25" s="13" customFormat="1" ht="29.25" customHeight="1">
      <c r="A40" s="116" t="s">
        <v>15</v>
      </c>
      <c r="B40" s="117"/>
      <c r="C40" s="122" t="s">
        <v>96</v>
      </c>
      <c r="D40" s="122"/>
      <c r="E40" s="122"/>
      <c r="F40" s="122"/>
      <c r="G40" s="122"/>
      <c r="H40" s="122"/>
      <c r="I40" s="122"/>
      <c r="J40" s="122"/>
      <c r="K40" s="122"/>
      <c r="L40" s="122"/>
      <c r="M40" s="126" t="s">
        <v>98</v>
      </c>
      <c r="N40" s="126"/>
      <c r="O40" s="126"/>
      <c r="P40" s="126"/>
      <c r="Q40" s="126"/>
      <c r="R40" s="126"/>
      <c r="S40" s="126"/>
      <c r="T40" s="126"/>
      <c r="U40" s="126"/>
      <c r="V40" s="126"/>
      <c r="W40" s="126"/>
      <c r="X40" s="126"/>
      <c r="Y40" s="127"/>
    </row>
    <row r="41" spans="1:25" ht="29.25" customHeight="1">
      <c r="A41" s="116" t="s">
        <v>14</v>
      </c>
      <c r="B41" s="117"/>
      <c r="C41" s="122"/>
      <c r="D41" s="122"/>
      <c r="E41" s="122"/>
      <c r="F41" s="122"/>
      <c r="G41" s="122"/>
      <c r="H41" s="122"/>
      <c r="I41" s="122"/>
      <c r="J41" s="122"/>
      <c r="K41" s="122"/>
      <c r="L41" s="122"/>
      <c r="M41" s="126"/>
      <c r="N41" s="126"/>
      <c r="O41" s="126"/>
      <c r="P41" s="126"/>
      <c r="Q41" s="126"/>
      <c r="R41" s="126"/>
      <c r="S41" s="126"/>
      <c r="T41" s="126"/>
      <c r="U41" s="126"/>
      <c r="V41" s="126"/>
      <c r="W41" s="126"/>
      <c r="X41" s="126"/>
      <c r="Y41" s="127"/>
    </row>
    <row r="42" spans="1:25" ht="29.25" customHeight="1">
      <c r="A42" s="116" t="s">
        <v>16</v>
      </c>
      <c r="B42" s="117"/>
      <c r="C42" s="122" t="s">
        <v>97</v>
      </c>
      <c r="D42" s="122"/>
      <c r="E42" s="122"/>
      <c r="F42" s="122"/>
      <c r="G42" s="122"/>
      <c r="H42" s="122"/>
      <c r="I42" s="122"/>
      <c r="J42" s="122"/>
      <c r="K42" s="122"/>
      <c r="L42" s="122"/>
      <c r="M42" s="126" t="s">
        <v>99</v>
      </c>
      <c r="N42" s="126"/>
      <c r="O42" s="126"/>
      <c r="P42" s="126"/>
      <c r="Q42" s="126"/>
      <c r="R42" s="126"/>
      <c r="S42" s="126"/>
      <c r="T42" s="126"/>
      <c r="U42" s="126"/>
      <c r="V42" s="126"/>
      <c r="W42" s="126"/>
      <c r="X42" s="126"/>
      <c r="Y42" s="127"/>
    </row>
    <row r="43" spans="1:25" ht="29.25" customHeight="1">
      <c r="A43" s="116" t="s">
        <v>17</v>
      </c>
      <c r="B43" s="117"/>
      <c r="C43" s="128">
        <v>43567</v>
      </c>
      <c r="D43" s="122"/>
      <c r="E43" s="122"/>
      <c r="F43" s="122"/>
      <c r="G43" s="122"/>
      <c r="H43" s="122"/>
      <c r="I43" s="122"/>
      <c r="J43" s="122"/>
      <c r="K43" s="122"/>
      <c r="L43" s="122"/>
      <c r="M43" s="125">
        <v>43567</v>
      </c>
      <c r="N43" s="126"/>
      <c r="O43" s="126"/>
      <c r="P43" s="126"/>
      <c r="Q43" s="126"/>
      <c r="R43" s="126"/>
      <c r="S43" s="126"/>
      <c r="T43" s="126"/>
      <c r="U43" s="126"/>
      <c r="V43" s="126"/>
      <c r="W43" s="126"/>
      <c r="X43" s="126"/>
      <c r="Y43" s="127"/>
    </row>
    <row r="56" ht="12.75">
      <c r="K56" s="31"/>
    </row>
  </sheetData>
  <sheetProtection password="CCD1" sheet="1" deleteColumns="0" deleteRows="0"/>
  <mergeCells count="88">
    <mergeCell ref="A25:A31"/>
    <mergeCell ref="B25:F31"/>
    <mergeCell ref="A33:A34"/>
    <mergeCell ref="B33:F34"/>
    <mergeCell ref="S25:S28"/>
    <mergeCell ref="R25:R28"/>
    <mergeCell ref="K34:L34"/>
    <mergeCell ref="H26:I26"/>
    <mergeCell ref="Q25:Q28"/>
    <mergeCell ref="A15:C15"/>
    <mergeCell ref="Z22:Z24"/>
    <mergeCell ref="X22:X24"/>
    <mergeCell ref="K11:L13"/>
    <mergeCell ref="T11:U13"/>
    <mergeCell ref="H25:I25"/>
    <mergeCell ref="K22:L24"/>
    <mergeCell ref="D15:G15"/>
    <mergeCell ref="D11:G11"/>
    <mergeCell ref="M14:Y14"/>
    <mergeCell ref="A16:C18"/>
    <mergeCell ref="D12:G14"/>
    <mergeCell ref="D16:G18"/>
    <mergeCell ref="D19:G21"/>
    <mergeCell ref="W22:W24"/>
    <mergeCell ref="M41:Y41"/>
    <mergeCell ref="A41:B41"/>
    <mergeCell ref="T36:U36"/>
    <mergeCell ref="A35:M35"/>
    <mergeCell ref="M40:Y40"/>
    <mergeCell ref="M39:Y39"/>
    <mergeCell ref="N23:N24"/>
    <mergeCell ref="C42:L42"/>
    <mergeCell ref="M42:Y42"/>
    <mergeCell ref="B32:F32"/>
    <mergeCell ref="H34:I34"/>
    <mergeCell ref="H30:I30"/>
    <mergeCell ref="R23:R24"/>
    <mergeCell ref="J25:J28"/>
    <mergeCell ref="D3:U4"/>
    <mergeCell ref="K25:L25"/>
    <mergeCell ref="K27:L27"/>
    <mergeCell ref="M11:S11"/>
    <mergeCell ref="A12:C14"/>
    <mergeCell ref="V1:Y1"/>
    <mergeCell ref="V2:Y2"/>
    <mergeCell ref="A5:Y5"/>
    <mergeCell ref="A1:C4"/>
    <mergeCell ref="D1:U2"/>
    <mergeCell ref="M43:Y43"/>
    <mergeCell ref="A40:B40"/>
    <mergeCell ref="C43:L43"/>
    <mergeCell ref="A11:C11"/>
    <mergeCell ref="H31:I31"/>
    <mergeCell ref="H32:I32"/>
    <mergeCell ref="H33:I33"/>
    <mergeCell ref="K32:L32"/>
    <mergeCell ref="K33:L33"/>
    <mergeCell ref="A19:C21"/>
    <mergeCell ref="A43:B43"/>
    <mergeCell ref="A42:B42"/>
    <mergeCell ref="B36:C36"/>
    <mergeCell ref="G36:H36"/>
    <mergeCell ref="C39:L39"/>
    <mergeCell ref="H27:I27"/>
    <mergeCell ref="H28:I28"/>
    <mergeCell ref="H29:I29"/>
    <mergeCell ref="C40:L40"/>
    <mergeCell ref="C41:L41"/>
    <mergeCell ref="M22:N22"/>
    <mergeCell ref="R22:S22"/>
    <mergeCell ref="K28:L28"/>
    <mergeCell ref="K30:L30"/>
    <mergeCell ref="K31:L31"/>
    <mergeCell ref="A22:A24"/>
    <mergeCell ref="B22:F24"/>
    <mergeCell ref="G22:G24"/>
    <mergeCell ref="H22:I24"/>
    <mergeCell ref="J22:J24"/>
    <mergeCell ref="V3:X3"/>
    <mergeCell ref="V4:X4"/>
    <mergeCell ref="Y22:Y24"/>
    <mergeCell ref="K29:L29"/>
    <mergeCell ref="T22:T24"/>
    <mergeCell ref="U22:U24"/>
    <mergeCell ref="V22:V24"/>
    <mergeCell ref="M23:M24"/>
    <mergeCell ref="K26:L26"/>
    <mergeCell ref="S23:S24"/>
  </mergeCells>
  <printOptions horizontalCentered="1" verticalCentered="1"/>
  <pageMargins left="0.1968503937007874" right="0.07874015748031496" top="0.1968503937007874" bottom="0.11811023622047245" header="0" footer="0"/>
  <pageSetup horizontalDpi="600" verticalDpi="600" orientation="landscape" paperSize="121"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Luis Gabriel Rodriguez Villamizar</cp:lastModifiedBy>
  <cp:lastPrinted>2017-09-19T13:50:20Z</cp:lastPrinted>
  <dcterms:created xsi:type="dcterms:W3CDTF">2009-04-01T16:45:05Z</dcterms:created>
  <dcterms:modified xsi:type="dcterms:W3CDTF">2019-09-25T16:24:01Z</dcterms:modified>
  <cp:category/>
  <cp:version/>
  <cp:contentType/>
  <cp:contentStatus/>
</cp:coreProperties>
</file>