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<sst xmlns="http://schemas.openxmlformats.org/spreadsheetml/2006/main" count="108" uniqueCount="99">
  <si>
    <t>PROYECTO:</t>
  </si>
  <si>
    <t>JUNIO</t>
  </si>
  <si>
    <t>SEPTIEMBRE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</si>
  <si>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</si>
  <si>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</si>
  <si>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</si>
  <si>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</si>
  <si>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</si>
  <si>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</si>
  <si>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</si>
  <si>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</si>
  <si>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</si>
  <si>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</si>
  <si>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</si>
  <si>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</si>
  <si>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</si>
  <si>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</si>
  <si>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</si>
  <si>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</si>
  <si>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</si>
  <si>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</si>
  <si>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</si>
  <si>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</si>
  <si>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</si>
  <si>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</si>
  <si>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</si>
  <si>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</si>
  <si>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</si>
  <si>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</si>
  <si>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</si>
  <si>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</si>
  <si>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</si>
  <si>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</si>
  <si>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</si>
  <si>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</si>
  <si>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</si>
  <si>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</si>
  <si>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</si>
  <si>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</si>
  <si>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</si>
  <si>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</si>
  <si>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</si>
  <si>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</si>
  <si>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</si>
  <si>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</si>
  <si>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</si>
  <si>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</si>
  <si>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</si>
  <si>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</si>
  <si>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</si>
  <si>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JAIRO IGNACIO GARCIA RODRIGUEZ</t>
  </si>
  <si>
    <t>Subdirector de Ecosistemas y Gestión Ambiental</t>
  </si>
  <si>
    <t>PROCESOS PRODUCTIVOS COMPETITIVOS Y SOSTENIBLES, PREVENCIÓN Y CONTROL DE LA CONTAMINACIÓN Y EL DETERIORO AMBIENTAL</t>
  </si>
  <si>
    <t>Desarrollo de Procesos Productivos Sostenibles</t>
  </si>
  <si>
    <t>Sectores Productivos y Negocios Verdes Sostenibles</t>
  </si>
  <si>
    <t>Implementación de la estrategia "Boyacá 2030, 20% menos carbono</t>
  </si>
  <si>
    <t>3201-0900-0001-0006</t>
  </si>
  <si>
    <t>Monitoreo a proyectos de produccion mas limpia en sectores de produccion artesanal de  ladrillo y cal</t>
  </si>
  <si>
    <t>Promover y gestionar  la estrategia de BanCO2  relacionada con la compra de emisiones y pagos por servicios ambientales en los sectores productivos</t>
  </si>
  <si>
    <t>Seguimiento a proyectos de erradicacion de fuentes contaminantes</t>
  </si>
  <si>
    <t xml:space="preserve">Implementación  de proyectos de producción más limpia en los sectores del carbón, calizas, esmeraldas y las actividades de alfareria y coquización </t>
  </si>
  <si>
    <t>Proyectos de reconversion técnologica en  los sectores agroindustrial,  agropecuario, forestal hidrobiologico y/o biocomercio (turismo de naturaleza)</t>
  </si>
  <si>
    <t xml:space="preserve"> Proyectos monitoreados de produccion artesanal de ladrillo y cal </t>
  </si>
  <si>
    <t xml:space="preserve"> Empresas y personas naturales vinculadas a la estrategia  </t>
  </si>
  <si>
    <t xml:space="preserve"> Proyectos con seguimiento </t>
  </si>
  <si>
    <t xml:space="preserve"> 1 proyectos PML apoyados </t>
  </si>
  <si>
    <t>1 proyecto de reconversion tecnologica apoyado</t>
  </si>
  <si>
    <t>Monitorear proyectos de producción más limpia en sectores de producción artesanal de ladrillo y cal</t>
  </si>
  <si>
    <t>Promover y gestionar las estrategias relacionadas con esquemas de pagos por servicios ambientales en los sectores productivos</t>
  </si>
  <si>
    <t>Hacer seguimiento al proyecto de erradicación de fuentes contaminantes</t>
  </si>
  <si>
    <t>Apoyar proyectos de producción más limpia Sector carbón, calizas, esmeraldas y las actividades de alfarería y coquización</t>
  </si>
  <si>
    <t>Apoyar proyectos de reconversión tecnológica en los sectores agroindustrial, agropecuario, forestal hidrobiológico y/o biocomercio</t>
  </si>
  <si>
    <t xml:space="preserve">No. De  Proyectos monitoreados de produccion artesanal de ladrillo y ca/ No. De proyectos programadosl </t>
  </si>
  <si>
    <t xml:space="preserve"> % Empresas y personas naturales vinculadas a la estrategia / % de empresas programadas</t>
  </si>
  <si>
    <t>No. De  Proyectos con seguimiento/No de proyectos programados</t>
  </si>
  <si>
    <t xml:space="preserve"> No, de proyectos PML apoyados / No. De proyectos programados</t>
  </si>
  <si>
    <t>No. De  proyecto de reconversion tecnologica apoyado/ No. De proyuectos programados</t>
  </si>
  <si>
    <r>
      <t xml:space="preserve">AÑO: </t>
    </r>
    <r>
      <rPr>
        <b/>
        <u val="single"/>
        <sz val="16"/>
        <rFont val="Arial"/>
        <family val="2"/>
      </rPr>
      <t>2019</t>
    </r>
  </si>
  <si>
    <t>METAS AÑO 2019 POA</t>
  </si>
  <si>
    <t>METAS AÑO 2019 P.A.</t>
  </si>
  <si>
    <t>AVANCE METAS POA 2019</t>
  </si>
  <si>
    <t>AVANCE METAS PA 2019</t>
  </si>
  <si>
    <t>Total</t>
  </si>
  <si>
    <t>MARZO</t>
  </si>
  <si>
    <t>CPS 2019-072 , carpeta  contractual, Bases de datos carpeta compartida 41 oficina Subdirección de Ecosistemas y Gestión Ambiental.</t>
  </si>
  <si>
    <t>CPS 2019-072 , carpeta  contractual, Convenio No. 260 del 26 de junio del 2019 entre CORPOBOYACA y la Alcaldía de Nobsa.</t>
  </si>
  <si>
    <t>Carpeta  contractual., CNV 2019-006</t>
  </si>
  <si>
    <t>X</t>
  </si>
  <si>
    <t>Plan de Manejo, CPS 2019-082, carpeta  contractual  y carpeta en red: \\Serveradeco\bosques negocios verdes\110-15 CONTRATOS.</t>
  </si>
  <si>
    <t>1</t>
  </si>
  <si>
    <t>DIEGO ALFREDO ROA NIÑO</t>
  </si>
  <si>
    <t>Responsable Proceso Evaluación Misional ( E )</t>
  </si>
  <si>
    <t>Formato de registro FGP23"ACTA" , CPS 2019-072 , carpeta  contractual, Bases de datos carpeta compartida 41 oficina Subdirección de Ecosistemas y Gestión Ambiental y en el serrvidor: \\serveradeco\BOSQUES NEGOCIOS VERDES\160-73 GESTION PRODUCCIÓN LIMPIA SECTORIAL Y NEGOCIOS VERDES\160-7301 Proyecto Erradicación Fuentes Contaminantes (ladrillo-cal) OCAD-BOYACA\2019\Seguimiento.</t>
  </si>
  <si>
    <t>Entrega de novedades mes de diciembre de 2019, de usuarios pertenecientes al proyecto erradicación de fuentes contaminantes sector las caleras, novedades de pago a cuentas de ahorro de usuarios municipio de Nobsa, como novedad se realizó la gestión con la empresa Colconcretos S.A.S., por un valor de 25 millones de pesos y se realizó el pago del beneficio a los usuarios pertenecientes al proyecto de erradicación de fuentes contaminantes municipio de Nobsa sector las caleras, a través de Banco2. Se realizó una reunión el 27 de diciembre de 2019 en la Cámara de Comercio de Sogamoso con los 150 ususarios pertencientes al proyecto de erradicación de fuentes contaminantes de Sogamoso, diligenciando los documentos para la nueva vinculación a este proyecto y contunuar el pago a través de Banco2 .</t>
  </si>
  <si>
    <t>Se creó la línea base de los hornos de producción aarera en el área de influencia de los municipios de Paipa, Combita, Tuta, Oicata, Chivata Tunja y Siachoque, con el fin de vericar el cumplimiento de la resolución 618 de 2013, se realizó seguimiento a ésta línea base y se consolidó la información secundaria obtenida de éstos municipios.</t>
  </si>
  <si>
    <t>Se realizó la liquidación del Convenio CNV 2019-006 con el objeto de: Aunar esfuerzos técnicos y financieros entre la Corporación Autónoma Regional de Boyacá-CORPOBOYACÁ y la Corporación para el Desarrollo Social Naturaleza y Vida “CORPONATURALEZA”, para “Apoyar a la realización de buenas prácticas mineras en 40 UPM de carbón en cumplimiento del proyecto “Implementación de la estrategia “Boyacá 2030 20% menos carbono”, ubicadas en los municipios de Paipa, Chivatá y Samacá el cual finalizó el 20 de noviembre de 2019.
Se realizaron setenta (70) visitas técnicas a las Unidades de producción Minera (UPM,) para la aplicación de normas ambientales y mineras para la legalización ambiental en tos municipios de Paipa, Combita, Tuta, Oicata, Chivata Tunja y Siachoque.</t>
  </si>
  <si>
    <t>Se realizó una (1) charla de Biocomercio en el municipio de Chivatá.</t>
  </si>
  <si>
    <t>Reunión con la empresa Argos para gestionar recursos  para proyectos bajo modalidad de pago por servicios ambientales mediante plataforma Banco 2, se consiguieron 1812 millones como pago de compensaciones bajo Resolución No. 4307 de 17 de diciembre de 2019.
Se elaboró informe de Masbosques de pago de la donación de Colconcretos S.A.S. a través de Banco 2.</t>
  </si>
  <si>
    <t>DICIEMBRE</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</si>
</sst>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_-&quot;$&quot;* #,##0_-;\-&quot;$&quot;* #,##0_-;_-&quot;$&quot;* &quot;-&quot;??_-;_-@_-"/>
    <numFmt numFmtId="184" formatCode="0.0"/>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sz val="14"/>
      <name val="Arial Narrow"/>
      <family val="2"/>
    </font>
    <font>
      <b/>
      <u val="single"/>
      <sz val="16"/>
      <name val="Arial"/>
      <family val="2"/>
    </font>
    <font>
      <sz val="10"/>
      <color indexed="8"/>
      <name val="Arial"/>
      <family val="2"/>
    </font>
    <font>
      <sz val="9"/>
      <color indexed="8"/>
      <name val="Arial"/>
      <family val="2"/>
    </font>
    <font>
      <b/>
      <sz val="10"/>
      <color indexed="8"/>
      <name val="Arial"/>
      <family val="2"/>
    </font>
    <font>
      <sz val="10"/>
      <color theme="1"/>
      <name val="Arial"/>
      <family val="2"/>
    </font>
    <font>
      <sz val="9"/>
      <color theme="1"/>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right/>
      <top style="thin"/>
      <bottom style="thin"/>
    </border>
    <border>
      <left/>
      <right style="thin"/>
      <top style="thin"/>
      <bottom style="thin"/>
    </border>
    <border>
      <left style="thin"/>
      <right/>
      <top style="thin"/>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style="medium"/>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60">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9" fontId="0" fillId="0" borderId="11" xfId="55" applyFont="1" applyFill="1" applyBorder="1" applyAlignment="1" applyProtection="1">
      <alignment horizontal="center" vertical="center"/>
      <protection/>
    </xf>
    <xf numFmtId="9" fontId="0" fillId="0" borderId="11" xfId="49" applyNumberFormat="1" applyFont="1" applyFill="1" applyBorder="1" applyAlignment="1" applyProtection="1">
      <alignment horizontal="center" vertical="center"/>
      <protection/>
    </xf>
    <xf numFmtId="9" fontId="0" fillId="0" borderId="11" xfId="49"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1" fontId="35" fillId="0" borderId="10" xfId="55" applyNumberFormat="1" applyFont="1" applyBorder="1" applyAlignment="1" applyProtection="1">
      <alignment horizontal="center" vertical="center" wrapText="1"/>
      <protection/>
    </xf>
    <xf numFmtId="9" fontId="35" fillId="0" borderId="10" xfId="55" applyFont="1" applyBorder="1" applyAlignment="1" applyProtection="1">
      <alignment horizontal="center" vertical="center" wrapText="1"/>
      <protection/>
    </xf>
    <xf numFmtId="49" fontId="0" fillId="0" borderId="10" xfId="55"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49" fontId="29" fillId="0" borderId="10" xfId="49" applyNumberFormat="1" applyFont="1" applyBorder="1" applyAlignment="1" applyProtection="1">
      <alignment horizontal="center" vertical="center" wrapText="1"/>
      <protection locked="0"/>
    </xf>
    <xf numFmtId="9" fontId="29" fillId="0" borderId="10" xfId="49" applyNumberFormat="1" applyFont="1" applyBorder="1" applyAlignment="1" applyProtection="1">
      <alignment horizontal="center" vertical="center" wrapText="1"/>
      <protection locked="0"/>
    </xf>
    <xf numFmtId="168" fontId="0" fillId="0" borderId="10" xfId="51" applyFont="1" applyBorder="1" applyAlignment="1" applyProtection="1">
      <alignment horizontal="center" vertical="center" wrapText="1"/>
      <protection locked="0"/>
    </xf>
    <xf numFmtId="168" fontId="0" fillId="0" borderId="11" xfId="51" applyFont="1" applyBorder="1" applyAlignment="1" applyProtection="1">
      <alignment horizontal="center" vertical="center"/>
      <protection/>
    </xf>
    <xf numFmtId="168" fontId="0" fillId="24" borderId="10" xfId="51" applyFont="1" applyFill="1" applyBorder="1" applyAlignment="1" applyProtection="1">
      <alignment horizontal="center" vertical="center" wrapText="1"/>
      <protection locked="0"/>
    </xf>
    <xf numFmtId="168" fontId="0" fillId="0" borderId="10" xfId="51" applyFont="1" applyBorder="1" applyAlignment="1" applyProtection="1">
      <alignment horizontal="center" vertical="center" wrapText="1"/>
      <protection/>
    </xf>
    <xf numFmtId="49" fontId="0" fillId="0" borderId="10" xfId="49" applyNumberFormat="1"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xf>
    <xf numFmtId="0" fontId="0" fillId="0" borderId="10" xfId="0" applyFont="1" applyBorder="1" applyAlignment="1" applyProtection="1">
      <alignment horizontal="justify" vertical="center" wrapText="1"/>
      <protection/>
    </xf>
    <xf numFmtId="1" fontId="30" fillId="24" borderId="10" xfId="55" applyNumberFormat="1" applyFont="1" applyFill="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xf>
    <xf numFmtId="9" fontId="0" fillId="0" borderId="10" xfId="55" applyFont="1" applyBorder="1" applyAlignment="1" applyProtection="1">
      <alignment horizontal="center" vertical="center"/>
      <protection/>
    </xf>
    <xf numFmtId="9" fontId="0" fillId="0" borderId="11" xfId="55" applyFont="1" applyBorder="1" applyAlignment="1" applyProtection="1">
      <alignment horizontal="center" vertical="center"/>
      <protection/>
    </xf>
    <xf numFmtId="9" fontId="0" fillId="25" borderId="11" xfId="49" applyNumberFormat="1" applyFont="1" applyFill="1" applyBorder="1" applyAlignment="1" applyProtection="1">
      <alignment horizontal="center" vertical="center"/>
      <protection locked="0"/>
    </xf>
    <xf numFmtId="0" fontId="19" fillId="16" borderId="12" xfId="0" applyFont="1" applyFill="1" applyBorder="1" applyAlignment="1" applyProtection="1">
      <alignment horizontal="center" vertical="center"/>
      <protection/>
    </xf>
    <xf numFmtId="0" fontId="19" fillId="16" borderId="13" xfId="0" applyFont="1" applyFill="1" applyBorder="1" applyAlignment="1" applyProtection="1">
      <alignment horizontal="center" vertical="center"/>
      <protection/>
    </xf>
    <xf numFmtId="0" fontId="19" fillId="0" borderId="11" xfId="0" applyFont="1" applyFill="1" applyBorder="1" applyAlignment="1" applyProtection="1">
      <alignment horizontal="justify" vertical="center"/>
      <protection/>
    </xf>
    <xf numFmtId="3" fontId="0" fillId="0" borderId="14"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3" fontId="0" fillId="0" borderId="15" xfId="0" applyNumberFormat="1" applyFont="1" applyFill="1" applyBorder="1" applyAlignment="1" applyProtection="1">
      <alignment horizontal="left" vertical="center"/>
      <protection/>
    </xf>
    <xf numFmtId="0" fontId="19" fillId="0" borderId="16" xfId="0" applyFont="1" applyFill="1" applyBorder="1" applyAlignment="1" applyProtection="1">
      <alignment horizontal="left" vertical="center"/>
      <protection/>
    </xf>
    <xf numFmtId="3" fontId="0" fillId="0" borderId="17" xfId="0" applyNumberFormat="1" applyFont="1" applyFill="1" applyBorder="1" applyAlignment="1" applyProtection="1">
      <alignment horizontal="right" vertical="center"/>
      <protection/>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168" fontId="19" fillId="0" borderId="0" xfId="51" applyFont="1" applyBorder="1" applyAlignment="1" applyProtection="1">
      <alignment horizontal="right" vertical="center"/>
      <protection/>
    </xf>
    <xf numFmtId="168" fontId="0" fillId="0" borderId="0" xfId="51" applyFont="1" applyAlignment="1" applyProtection="1">
      <alignment vertical="center"/>
      <protection/>
    </xf>
    <xf numFmtId="168" fontId="0" fillId="0" borderId="0" xfId="0" applyNumberFormat="1" applyAlignment="1" applyProtection="1">
      <alignment vertical="center"/>
      <protection locked="0"/>
    </xf>
    <xf numFmtId="168" fontId="35" fillId="0" borderId="11" xfId="51" applyFont="1" applyBorder="1" applyAlignment="1" applyProtection="1">
      <alignment horizontal="center" vertical="center"/>
      <protection locked="0"/>
    </xf>
    <xf numFmtId="168" fontId="35" fillId="0" borderId="10" xfId="51" applyFont="1" applyBorder="1" applyAlignment="1" applyProtection="1">
      <alignment horizontal="center" vertical="center" wrapText="1"/>
      <protection locked="0"/>
    </xf>
    <xf numFmtId="2" fontId="36" fillId="0" borderId="10" xfId="55" applyNumberFormat="1" applyFont="1" applyBorder="1" applyAlignment="1" applyProtection="1">
      <alignment horizontal="center" vertical="center" wrapText="1"/>
      <protection locked="0"/>
    </xf>
    <xf numFmtId="49" fontId="36" fillId="0" borderId="10" xfId="49" applyNumberFormat="1" applyFont="1" applyBorder="1" applyAlignment="1" applyProtection="1">
      <alignment horizontal="center" vertical="center" wrapText="1"/>
      <protection locked="0"/>
    </xf>
    <xf numFmtId="14" fontId="21" fillId="0" borderId="18" xfId="0" applyNumberFormat="1"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49" fontId="19" fillId="0" borderId="10" xfId="49"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14"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49" fontId="0" fillId="0" borderId="10" xfId="49" applyNumberFormat="1" applyFont="1" applyFill="1" applyBorder="1" applyAlignment="1" applyProtection="1">
      <alignment horizontal="center" vertical="center"/>
      <protection locked="0"/>
    </xf>
    <xf numFmtId="0" fontId="27" fillId="0" borderId="20"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0" fontId="19" fillId="0" borderId="10" xfId="0" applyFont="1" applyBorder="1" applyAlignment="1" applyProtection="1">
      <alignment horizontal="center" vertical="center"/>
      <protection/>
    </xf>
    <xf numFmtId="0" fontId="0" fillId="0" borderId="10" xfId="0" applyBorder="1" applyAlignment="1" applyProtection="1">
      <alignment horizontal="left" vertical="center"/>
      <protection/>
    </xf>
    <xf numFmtId="0" fontId="19" fillId="0" borderId="10" xfId="0" applyFont="1" applyBorder="1" applyAlignment="1" applyProtection="1">
      <alignment horizontal="center" vertical="center" wrapText="1"/>
      <protection/>
    </xf>
    <xf numFmtId="49" fontId="37" fillId="0" borderId="10" xfId="49" applyNumberFormat="1" applyFont="1" applyBorder="1" applyAlignment="1" applyProtection="1">
      <alignment horizontal="center" vertical="center" wrapText="1"/>
      <protection/>
    </xf>
    <xf numFmtId="3" fontId="0" fillId="0" borderId="20"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21"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27" fillId="0" borderId="20"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4" fillId="0" borderId="10" xfId="0" applyFont="1" applyFill="1" applyBorder="1" applyAlignment="1" applyProtection="1">
      <alignment horizontal="left" vertical="center" wrapText="1"/>
      <protection/>
    </xf>
    <xf numFmtId="0" fontId="19" fillId="16" borderId="22"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23"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0" fillId="0" borderId="0" xfId="0" applyBorder="1" applyAlignment="1" applyProtection="1">
      <alignment horizontal="center" vertical="center"/>
      <protection/>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center" wrapText="1"/>
      <protection/>
    </xf>
    <xf numFmtId="1" fontId="0" fillId="0" borderId="36" xfId="0" applyNumberFormat="1" applyFont="1" applyFill="1" applyBorder="1" applyAlignment="1" applyProtection="1">
      <alignment horizontal="left" vertical="center" wrapText="1"/>
      <protection/>
    </xf>
    <xf numFmtId="1" fontId="0" fillId="0" borderId="37" xfId="0" applyNumberFormat="1" applyFont="1" applyFill="1" applyBorder="1" applyAlignment="1" applyProtection="1">
      <alignment horizontal="left" vertical="center" wrapText="1"/>
      <protection/>
    </xf>
    <xf numFmtId="1" fontId="0" fillId="0" borderId="3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19" fillId="0" borderId="35"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16" borderId="38"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20" xfId="55" applyNumberFormat="1" applyFont="1" applyFill="1" applyBorder="1" applyAlignment="1" applyProtection="1">
      <alignment horizontal="left" vertical="center" wrapText="1"/>
      <protection/>
    </xf>
    <xf numFmtId="1" fontId="0" fillId="0" borderId="19" xfId="55" applyNumberFormat="1" applyFont="1" applyFill="1" applyBorder="1" applyAlignment="1" applyProtection="1">
      <alignment horizontal="left" vertical="center" wrapText="1"/>
      <protection/>
    </xf>
    <xf numFmtId="0" fontId="37" fillId="0" borderId="10" xfId="0" applyFont="1" applyBorder="1" applyAlignment="1" applyProtection="1">
      <alignment horizontal="center" vertical="center" wrapText="1"/>
      <protection/>
    </xf>
    <xf numFmtId="0" fontId="0" fillId="0" borderId="20"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0"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49" fontId="23" fillId="0" borderId="10" xfId="49" applyNumberFormat="1"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0" fontId="0" fillId="0" borderId="0" xfId="0" applyBorder="1" applyAlignment="1" applyProtection="1">
      <alignment horizontal="left" vertical="center"/>
      <protection/>
    </xf>
    <xf numFmtId="0" fontId="0" fillId="0" borderId="18" xfId="0" applyFont="1" applyBorder="1" applyAlignment="1" applyProtection="1">
      <alignment horizontal="left" vertical="center" wrapText="1"/>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51"/>
  <sheetViews>
    <sheetView showGridLines="0" tabSelected="1" zoomScale="60" zoomScaleNormal="60" zoomScalePageLayoutView="0" workbookViewId="0" topLeftCell="C9">
      <selection activeCell="O19" sqref="O19"/>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99"/>
      <c r="B1" s="99"/>
      <c r="C1" s="99"/>
      <c r="D1" s="100" t="s">
        <v>18</v>
      </c>
      <c r="E1" s="100"/>
      <c r="F1" s="100"/>
      <c r="G1" s="100"/>
      <c r="H1" s="100"/>
      <c r="I1" s="100"/>
      <c r="J1" s="100"/>
      <c r="K1" s="100"/>
      <c r="L1" s="100"/>
      <c r="M1" s="100"/>
      <c r="N1" s="100"/>
      <c r="O1" s="100"/>
      <c r="P1" s="100"/>
      <c r="Q1" s="100"/>
      <c r="R1" s="100"/>
      <c r="S1" s="96" t="s">
        <v>41</v>
      </c>
      <c r="T1" s="96"/>
      <c r="U1" s="96"/>
      <c r="V1" s="96"/>
    </row>
    <row r="2" spans="1:22" ht="27.75" customHeight="1">
      <c r="A2" s="99"/>
      <c r="B2" s="99"/>
      <c r="C2" s="99"/>
      <c r="D2" s="100"/>
      <c r="E2" s="100"/>
      <c r="F2" s="100"/>
      <c r="G2" s="100"/>
      <c r="H2" s="100"/>
      <c r="I2" s="100"/>
      <c r="J2" s="100"/>
      <c r="K2" s="100"/>
      <c r="L2" s="100"/>
      <c r="M2" s="100"/>
      <c r="N2" s="100"/>
      <c r="O2" s="100"/>
      <c r="P2" s="100"/>
      <c r="Q2" s="100"/>
      <c r="R2" s="100"/>
      <c r="S2" s="97" t="s">
        <v>19</v>
      </c>
      <c r="T2" s="97"/>
      <c r="U2" s="97"/>
      <c r="V2" s="97"/>
    </row>
    <row r="3" spans="1:22" ht="19.5" customHeight="1">
      <c r="A3" s="99"/>
      <c r="B3" s="99"/>
      <c r="C3" s="99"/>
      <c r="D3" s="100" t="s">
        <v>20</v>
      </c>
      <c r="E3" s="100"/>
      <c r="F3" s="100"/>
      <c r="G3" s="100"/>
      <c r="H3" s="100"/>
      <c r="I3" s="100"/>
      <c r="J3" s="100"/>
      <c r="K3" s="100"/>
      <c r="L3" s="100"/>
      <c r="M3" s="100"/>
      <c r="N3" s="100"/>
      <c r="O3" s="100"/>
      <c r="P3" s="100"/>
      <c r="Q3" s="100"/>
      <c r="R3" s="100"/>
      <c r="S3" s="103" t="s">
        <v>21</v>
      </c>
      <c r="T3" s="104"/>
      <c r="U3" s="105"/>
      <c r="V3" s="28" t="s">
        <v>22</v>
      </c>
    </row>
    <row r="4" spans="1:22" ht="19.5" customHeight="1">
      <c r="A4" s="99"/>
      <c r="B4" s="99"/>
      <c r="C4" s="99"/>
      <c r="D4" s="100"/>
      <c r="E4" s="100"/>
      <c r="F4" s="100"/>
      <c r="G4" s="100"/>
      <c r="H4" s="100"/>
      <c r="I4" s="100"/>
      <c r="J4" s="100"/>
      <c r="K4" s="100"/>
      <c r="L4" s="100"/>
      <c r="M4" s="100"/>
      <c r="N4" s="100"/>
      <c r="O4" s="100"/>
      <c r="P4" s="100"/>
      <c r="Q4" s="100"/>
      <c r="R4" s="100"/>
      <c r="S4" s="103" t="s">
        <v>48</v>
      </c>
      <c r="T4" s="104"/>
      <c r="U4" s="105"/>
      <c r="V4" s="29">
        <v>42999</v>
      </c>
    </row>
    <row r="5" spans="1:22" ht="31.5" customHeight="1">
      <c r="A5" s="98" t="s">
        <v>49</v>
      </c>
      <c r="B5" s="98"/>
      <c r="C5" s="98"/>
      <c r="D5" s="98"/>
      <c r="E5" s="98"/>
      <c r="F5" s="98"/>
      <c r="G5" s="98"/>
      <c r="H5" s="98"/>
      <c r="I5" s="98"/>
      <c r="J5" s="98"/>
      <c r="K5" s="98"/>
      <c r="L5" s="98"/>
      <c r="M5" s="98"/>
      <c r="N5" s="98"/>
      <c r="O5" s="98"/>
      <c r="P5" s="98"/>
      <c r="Q5" s="98"/>
      <c r="R5" s="98"/>
      <c r="S5" s="98"/>
      <c r="T5" s="98"/>
      <c r="U5" s="98"/>
      <c r="V5" s="98"/>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0"/>
      <c r="B10" s="15"/>
      <c r="C10" s="15"/>
      <c r="D10" s="15"/>
      <c r="E10" s="15"/>
      <c r="F10" s="15"/>
      <c r="G10" s="14"/>
      <c r="H10" s="15"/>
      <c r="I10" s="15"/>
      <c r="J10" s="15"/>
      <c r="K10" s="15"/>
      <c r="L10" s="15"/>
      <c r="M10" s="5"/>
      <c r="N10" s="5"/>
      <c r="O10" s="5"/>
      <c r="P10" s="5"/>
      <c r="Q10" s="5"/>
      <c r="R10" s="4"/>
      <c r="S10" s="4"/>
      <c r="T10" s="4"/>
      <c r="U10" s="4"/>
    </row>
    <row r="11" spans="1:22" ht="36" customHeight="1" thickBot="1">
      <c r="A11" s="101" t="s">
        <v>7</v>
      </c>
      <c r="B11" s="102"/>
      <c r="C11" s="102"/>
      <c r="D11" s="112" t="s">
        <v>52</v>
      </c>
      <c r="E11" s="113"/>
      <c r="F11" s="113"/>
      <c r="G11" s="114"/>
      <c r="H11" s="62" t="s">
        <v>4</v>
      </c>
      <c r="I11" s="63" t="s">
        <v>5</v>
      </c>
      <c r="J11" s="25"/>
      <c r="K11" s="137" t="s">
        <v>23</v>
      </c>
      <c r="L11" s="138"/>
      <c r="M11" s="90" t="s">
        <v>42</v>
      </c>
      <c r="N11" s="90"/>
      <c r="O11" s="90"/>
      <c r="P11" s="90"/>
      <c r="Q11" s="106" t="s">
        <v>77</v>
      </c>
      <c r="R11" s="106"/>
      <c r="S11" s="27"/>
      <c r="T11" s="27"/>
      <c r="U11" s="27"/>
      <c r="V11" s="27"/>
    </row>
    <row r="12" spans="1:22" ht="27.75" customHeight="1">
      <c r="A12" s="107" t="s">
        <v>28</v>
      </c>
      <c r="B12" s="108"/>
      <c r="C12" s="108"/>
      <c r="D12" s="116" t="s">
        <v>53</v>
      </c>
      <c r="E12" s="117"/>
      <c r="F12" s="117"/>
      <c r="G12" s="118"/>
      <c r="H12" s="64" t="s">
        <v>6</v>
      </c>
      <c r="I12" s="65">
        <v>322618615</v>
      </c>
      <c r="J12" s="16"/>
      <c r="K12" s="139"/>
      <c r="L12" s="140"/>
      <c r="M12" s="70" t="s">
        <v>83</v>
      </c>
      <c r="N12" s="70" t="s">
        <v>1</v>
      </c>
      <c r="O12" s="70" t="s">
        <v>2</v>
      </c>
      <c r="P12" s="70" t="s">
        <v>98</v>
      </c>
      <c r="Q12" s="106"/>
      <c r="R12" s="106"/>
      <c r="S12" s="6"/>
      <c r="T12" s="6"/>
      <c r="U12" s="6"/>
      <c r="V12" s="6"/>
    </row>
    <row r="13" spans="1:22" ht="15.75" customHeight="1">
      <c r="A13" s="109"/>
      <c r="B13" s="110"/>
      <c r="C13" s="110"/>
      <c r="D13" s="119"/>
      <c r="E13" s="120"/>
      <c r="F13" s="120"/>
      <c r="G13" s="121"/>
      <c r="H13" s="66" t="s">
        <v>8</v>
      </c>
      <c r="I13" s="67">
        <v>85441443</v>
      </c>
      <c r="J13" s="16"/>
      <c r="K13" s="141"/>
      <c r="L13" s="142"/>
      <c r="M13" s="71"/>
      <c r="N13" s="71"/>
      <c r="O13" s="71"/>
      <c r="P13" s="72" t="s">
        <v>87</v>
      </c>
      <c r="Q13" s="106"/>
      <c r="R13" s="106"/>
      <c r="S13" s="6"/>
      <c r="T13" s="6"/>
      <c r="U13" s="6"/>
      <c r="V13" s="6"/>
    </row>
    <row r="14" spans="1:22" ht="15.75" customHeight="1">
      <c r="A14" s="109"/>
      <c r="B14" s="110"/>
      <c r="C14" s="110"/>
      <c r="D14" s="122"/>
      <c r="E14" s="123"/>
      <c r="F14" s="123"/>
      <c r="G14" s="124"/>
      <c r="H14" s="66" t="s">
        <v>10</v>
      </c>
      <c r="I14" s="67" t="s">
        <v>9</v>
      </c>
      <c r="J14" s="18"/>
      <c r="K14" s="17"/>
      <c r="L14" s="19"/>
      <c r="M14" s="115"/>
      <c r="N14" s="115"/>
      <c r="O14" s="115"/>
      <c r="P14" s="115"/>
      <c r="Q14" s="115"/>
      <c r="R14" s="115"/>
      <c r="S14" s="115"/>
      <c r="T14" s="115"/>
      <c r="U14" s="115"/>
      <c r="V14" s="115"/>
    </row>
    <row r="15" spans="1:22" ht="37.5" customHeight="1">
      <c r="A15" s="109" t="s">
        <v>46</v>
      </c>
      <c r="B15" s="110"/>
      <c r="C15" s="110"/>
      <c r="D15" s="134" t="s">
        <v>54</v>
      </c>
      <c r="E15" s="135"/>
      <c r="F15" s="135"/>
      <c r="G15" s="136"/>
      <c r="H15" s="66" t="s">
        <v>11</v>
      </c>
      <c r="I15" s="67"/>
      <c r="J15" s="18"/>
      <c r="K15" s="17"/>
      <c r="L15" s="19"/>
      <c r="M15" s="6"/>
      <c r="N15" s="6"/>
      <c r="O15" s="6"/>
      <c r="P15" s="6"/>
      <c r="Q15" s="6"/>
      <c r="R15" s="6"/>
      <c r="S15" s="6"/>
      <c r="T15" s="6"/>
      <c r="U15" s="6"/>
      <c r="V15" s="6"/>
    </row>
    <row r="16" spans="1:22" ht="15.75" customHeight="1">
      <c r="A16" s="109" t="s">
        <v>0</v>
      </c>
      <c r="B16" s="110"/>
      <c r="C16" s="110"/>
      <c r="D16" s="125" t="s">
        <v>55</v>
      </c>
      <c r="E16" s="126"/>
      <c r="F16" s="126"/>
      <c r="G16" s="127"/>
      <c r="H16" s="66" t="s">
        <v>12</v>
      </c>
      <c r="I16" s="67" t="s">
        <v>9</v>
      </c>
      <c r="J16" s="18"/>
      <c r="K16" s="17"/>
      <c r="L16" s="19"/>
      <c r="M16" s="6"/>
      <c r="N16" s="6"/>
      <c r="O16" s="6"/>
      <c r="P16" s="6"/>
      <c r="Q16" s="6"/>
      <c r="R16" s="6"/>
      <c r="S16" s="6"/>
      <c r="T16" s="6"/>
      <c r="U16" s="6"/>
      <c r="V16" s="6"/>
    </row>
    <row r="17" spans="1:22" ht="15.75" customHeight="1">
      <c r="A17" s="109"/>
      <c r="B17" s="110"/>
      <c r="C17" s="110"/>
      <c r="D17" s="119"/>
      <c r="E17" s="120"/>
      <c r="F17" s="120"/>
      <c r="G17" s="121"/>
      <c r="H17" s="66" t="s">
        <v>30</v>
      </c>
      <c r="I17" s="67" t="s">
        <v>9</v>
      </c>
      <c r="J17" s="18"/>
      <c r="K17" s="17"/>
      <c r="L17" s="19"/>
      <c r="M17" s="6"/>
      <c r="N17" s="6"/>
      <c r="O17" s="6"/>
      <c r="P17" s="6"/>
      <c r="Q17" s="6"/>
      <c r="R17" s="6"/>
      <c r="S17" s="6"/>
      <c r="T17" s="6"/>
      <c r="U17" s="6"/>
      <c r="V17" s="6"/>
    </row>
    <row r="18" spans="1:22" ht="15.75" customHeight="1">
      <c r="A18" s="109"/>
      <c r="B18" s="110"/>
      <c r="C18" s="110"/>
      <c r="D18" s="122"/>
      <c r="E18" s="123"/>
      <c r="F18" s="123"/>
      <c r="G18" s="124"/>
      <c r="H18" s="66" t="s">
        <v>31</v>
      </c>
      <c r="I18" s="67" t="s">
        <v>9</v>
      </c>
      <c r="J18" s="18"/>
      <c r="K18" s="17"/>
      <c r="L18" s="19"/>
      <c r="M18" s="6"/>
      <c r="N18" s="6"/>
      <c r="O18" s="6"/>
      <c r="P18" s="6"/>
      <c r="Q18" s="6"/>
      <c r="R18" s="6"/>
      <c r="S18" s="6"/>
      <c r="T18" s="6"/>
      <c r="U18" s="6"/>
      <c r="V18" s="6"/>
    </row>
    <row r="19" spans="1:22" ht="15.75" customHeight="1">
      <c r="A19" s="109" t="s">
        <v>29</v>
      </c>
      <c r="B19" s="110"/>
      <c r="C19" s="110"/>
      <c r="D19" s="128" t="s">
        <v>56</v>
      </c>
      <c r="E19" s="129"/>
      <c r="F19" s="129"/>
      <c r="G19" s="130"/>
      <c r="H19" s="66" t="s">
        <v>32</v>
      </c>
      <c r="I19" s="67" t="s">
        <v>9</v>
      </c>
      <c r="J19" s="18"/>
      <c r="K19" s="17"/>
      <c r="L19" s="19"/>
      <c r="M19" s="6"/>
      <c r="N19" s="6"/>
      <c r="O19" s="6"/>
      <c r="P19" s="6"/>
      <c r="Q19" s="6"/>
      <c r="S19" s="6"/>
      <c r="T19" s="6"/>
      <c r="U19" s="6"/>
      <c r="V19" s="6"/>
    </row>
    <row r="20" spans="1:22" ht="15.75" customHeight="1">
      <c r="A20" s="109"/>
      <c r="B20" s="110"/>
      <c r="C20" s="110"/>
      <c r="D20" s="131"/>
      <c r="E20" s="132"/>
      <c r="F20" s="132"/>
      <c r="G20" s="133"/>
      <c r="H20" s="66" t="s">
        <v>33</v>
      </c>
      <c r="I20" s="67" t="s">
        <v>9</v>
      </c>
      <c r="J20" s="18"/>
      <c r="K20" s="17"/>
      <c r="L20" s="19"/>
      <c r="M20" s="6"/>
      <c r="N20" s="6"/>
      <c r="O20" s="6"/>
      <c r="P20" s="6"/>
      <c r="Q20" s="6"/>
      <c r="R20" s="6"/>
      <c r="S20" s="6"/>
      <c r="T20" s="6"/>
      <c r="U20" s="6"/>
      <c r="V20" s="6"/>
    </row>
    <row r="21" spans="1:22" ht="15.75" customHeight="1">
      <c r="A21" s="143"/>
      <c r="B21" s="144"/>
      <c r="C21" s="144"/>
      <c r="D21" s="131"/>
      <c r="E21" s="132"/>
      <c r="F21" s="132"/>
      <c r="G21" s="133"/>
      <c r="H21" s="68" t="s">
        <v>82</v>
      </c>
      <c r="I21" s="69">
        <f>SUM(I12:I20)</f>
        <v>408060058</v>
      </c>
      <c r="J21" s="18"/>
      <c r="K21" s="17"/>
      <c r="L21" s="19"/>
      <c r="M21" s="6"/>
      <c r="N21" s="6"/>
      <c r="O21" s="6"/>
      <c r="P21" s="6"/>
      <c r="Q21" s="6"/>
      <c r="R21" s="6"/>
      <c r="S21" s="6"/>
      <c r="T21" s="6"/>
      <c r="U21" s="6"/>
      <c r="V21" s="6"/>
    </row>
    <row r="22" spans="1:23" ht="30.75" customHeight="1">
      <c r="A22" s="90">
        <v>0</v>
      </c>
      <c r="B22" s="92" t="s">
        <v>39</v>
      </c>
      <c r="C22" s="92"/>
      <c r="D22" s="92"/>
      <c r="E22" s="92"/>
      <c r="F22" s="92"/>
      <c r="G22" s="149" t="s">
        <v>40</v>
      </c>
      <c r="H22" s="90" t="s">
        <v>78</v>
      </c>
      <c r="I22" s="90"/>
      <c r="J22" s="93" t="s">
        <v>79</v>
      </c>
      <c r="K22" s="92" t="s">
        <v>38</v>
      </c>
      <c r="L22" s="92"/>
      <c r="M22" s="87" t="s">
        <v>80</v>
      </c>
      <c r="N22" s="87"/>
      <c r="O22" s="87" t="s">
        <v>81</v>
      </c>
      <c r="P22" s="87"/>
      <c r="Q22" s="92" t="s">
        <v>25</v>
      </c>
      <c r="R22" s="84" t="s">
        <v>26</v>
      </c>
      <c r="S22" s="83" t="s">
        <v>27</v>
      </c>
      <c r="T22" s="84" t="s">
        <v>44</v>
      </c>
      <c r="U22" s="83" t="s">
        <v>45</v>
      </c>
      <c r="V22" s="155" t="s">
        <v>36</v>
      </c>
      <c r="W22" s="145" t="s">
        <v>47</v>
      </c>
    </row>
    <row r="23" spans="1:23" ht="12.75" customHeight="1">
      <c r="A23" s="90"/>
      <c r="B23" s="92"/>
      <c r="C23" s="92"/>
      <c r="D23" s="92"/>
      <c r="E23" s="92"/>
      <c r="F23" s="92"/>
      <c r="G23" s="149"/>
      <c r="H23" s="90"/>
      <c r="I23" s="90"/>
      <c r="J23" s="93"/>
      <c r="K23" s="92"/>
      <c r="L23" s="92"/>
      <c r="M23" s="154" t="s">
        <v>24</v>
      </c>
      <c r="N23" s="83" t="s">
        <v>17</v>
      </c>
      <c r="O23" s="154" t="s">
        <v>24</v>
      </c>
      <c r="P23" s="83" t="s">
        <v>17</v>
      </c>
      <c r="Q23" s="92"/>
      <c r="R23" s="84"/>
      <c r="S23" s="83"/>
      <c r="T23" s="84"/>
      <c r="U23" s="83"/>
      <c r="V23" s="155"/>
      <c r="W23" s="146"/>
    </row>
    <row r="24" spans="1:23" ht="30.75" customHeight="1">
      <c r="A24" s="90"/>
      <c r="B24" s="92"/>
      <c r="C24" s="92"/>
      <c r="D24" s="92"/>
      <c r="E24" s="92"/>
      <c r="F24" s="92"/>
      <c r="G24" s="149"/>
      <c r="H24" s="90"/>
      <c r="I24" s="90"/>
      <c r="J24" s="93"/>
      <c r="K24" s="92"/>
      <c r="L24" s="92"/>
      <c r="M24" s="154"/>
      <c r="N24" s="83"/>
      <c r="O24" s="154"/>
      <c r="P24" s="83"/>
      <c r="Q24" s="92"/>
      <c r="R24" s="84"/>
      <c r="S24" s="83"/>
      <c r="T24" s="84"/>
      <c r="U24" s="83"/>
      <c r="V24" s="155"/>
      <c r="W24" s="146"/>
    </row>
    <row r="25" spans="1:23" ht="120" customHeight="1">
      <c r="A25" s="43">
        <v>1</v>
      </c>
      <c r="B25" s="150" t="s">
        <v>67</v>
      </c>
      <c r="C25" s="157"/>
      <c r="D25" s="157"/>
      <c r="E25" s="157"/>
      <c r="F25" s="151"/>
      <c r="G25" s="55" t="s">
        <v>57</v>
      </c>
      <c r="H25" s="150" t="s">
        <v>62</v>
      </c>
      <c r="I25" s="151"/>
      <c r="J25" s="44">
        <v>1</v>
      </c>
      <c r="K25" s="152" t="s">
        <v>72</v>
      </c>
      <c r="L25" s="153"/>
      <c r="M25" s="48" t="s">
        <v>89</v>
      </c>
      <c r="N25" s="58">
        <f>+M25/J25</f>
        <v>1</v>
      </c>
      <c r="O25" s="46" t="str">
        <f>M25</f>
        <v>1</v>
      </c>
      <c r="P25" s="36">
        <f>+O25/J25</f>
        <v>1</v>
      </c>
      <c r="Q25" s="53">
        <v>45096912</v>
      </c>
      <c r="R25" s="50">
        <v>9332308</v>
      </c>
      <c r="S25" s="36">
        <f aca="true" t="shared" si="0" ref="S25:S30">R25/Q25</f>
        <v>0.20693895848123703</v>
      </c>
      <c r="T25" s="50">
        <f>8366962</f>
        <v>8366962</v>
      </c>
      <c r="U25" s="59">
        <f aca="true" t="shared" si="1" ref="U25:U30">T25/Q25</f>
        <v>0.1855329251812186</v>
      </c>
      <c r="V25" s="54" t="s">
        <v>94</v>
      </c>
      <c r="W25" s="47" t="s">
        <v>84</v>
      </c>
    </row>
    <row r="26" spans="1:23" ht="120" customHeight="1">
      <c r="A26" s="43">
        <v>2</v>
      </c>
      <c r="B26" s="150" t="s">
        <v>68</v>
      </c>
      <c r="C26" s="157"/>
      <c r="D26" s="157"/>
      <c r="E26" s="157"/>
      <c r="F26" s="151"/>
      <c r="G26" s="55" t="s">
        <v>58</v>
      </c>
      <c r="H26" s="150" t="s">
        <v>63</v>
      </c>
      <c r="I26" s="151"/>
      <c r="J26" s="45">
        <v>1</v>
      </c>
      <c r="K26" s="152" t="s">
        <v>73</v>
      </c>
      <c r="L26" s="153"/>
      <c r="M26" s="49">
        <v>1</v>
      </c>
      <c r="N26" s="58">
        <f>+M26/J26</f>
        <v>1</v>
      </c>
      <c r="O26" s="37">
        <f>M26</f>
        <v>1</v>
      </c>
      <c r="P26" s="36">
        <f>+O26/J26</f>
        <v>1</v>
      </c>
      <c r="Q26" s="53">
        <v>45096912</v>
      </c>
      <c r="R26" s="50">
        <v>30726994</v>
      </c>
      <c r="S26" s="36">
        <f t="shared" si="0"/>
        <v>0.681354723356668</v>
      </c>
      <c r="T26" s="50">
        <f>9653250+20108398</f>
        <v>29761648</v>
      </c>
      <c r="U26" s="59">
        <f t="shared" si="1"/>
        <v>0.6599486900566496</v>
      </c>
      <c r="V26" s="54" t="s">
        <v>97</v>
      </c>
      <c r="W26" s="47" t="s">
        <v>92</v>
      </c>
    </row>
    <row r="27" spans="1:23" ht="120" customHeight="1">
      <c r="A27" s="43">
        <v>3</v>
      </c>
      <c r="B27" s="150" t="s">
        <v>69</v>
      </c>
      <c r="C27" s="157"/>
      <c r="D27" s="157"/>
      <c r="E27" s="157"/>
      <c r="F27" s="151"/>
      <c r="G27" s="55" t="s">
        <v>59</v>
      </c>
      <c r="H27" s="150" t="s">
        <v>64</v>
      </c>
      <c r="I27" s="151"/>
      <c r="J27" s="44">
        <v>1</v>
      </c>
      <c r="K27" s="152" t="s">
        <v>74</v>
      </c>
      <c r="L27" s="153"/>
      <c r="M27" s="79" t="s">
        <v>89</v>
      </c>
      <c r="N27" s="58">
        <f>+M27/J27</f>
        <v>1</v>
      </c>
      <c r="O27" s="46" t="str">
        <f>M27</f>
        <v>1</v>
      </c>
      <c r="P27" s="36">
        <f>+O27/J27</f>
        <v>1</v>
      </c>
      <c r="Q27" s="53">
        <v>45096912</v>
      </c>
      <c r="R27" s="50">
        <v>38633513</v>
      </c>
      <c r="S27" s="36">
        <f t="shared" si="0"/>
        <v>0.8566775702957222</v>
      </c>
      <c r="T27" s="50">
        <f>9653250+28014917</f>
        <v>37668167</v>
      </c>
      <c r="U27" s="59">
        <f t="shared" si="1"/>
        <v>0.8352715369957038</v>
      </c>
      <c r="V27" s="54" t="s">
        <v>93</v>
      </c>
      <c r="W27" s="47" t="s">
        <v>85</v>
      </c>
    </row>
    <row r="28" spans="1:23" ht="120" customHeight="1">
      <c r="A28" s="43">
        <v>4</v>
      </c>
      <c r="B28" s="150" t="s">
        <v>70</v>
      </c>
      <c r="C28" s="157"/>
      <c r="D28" s="157"/>
      <c r="E28" s="157"/>
      <c r="F28" s="151"/>
      <c r="G28" s="55" t="s">
        <v>60</v>
      </c>
      <c r="H28" s="150" t="s">
        <v>65</v>
      </c>
      <c r="I28" s="151"/>
      <c r="J28" s="44">
        <v>1</v>
      </c>
      <c r="K28" s="152" t="s">
        <v>75</v>
      </c>
      <c r="L28" s="153"/>
      <c r="M28" s="48" t="s">
        <v>89</v>
      </c>
      <c r="N28" s="58">
        <f>+M28/J28</f>
        <v>1</v>
      </c>
      <c r="O28" s="46" t="str">
        <f>M28</f>
        <v>1</v>
      </c>
      <c r="P28" s="36">
        <f>+O28/J28</f>
        <v>1</v>
      </c>
      <c r="Q28" s="53">
        <f>91133343+85441443</f>
        <v>176574786</v>
      </c>
      <c r="R28" s="50">
        <v>176574786</v>
      </c>
      <c r="S28" s="36">
        <f t="shared" si="0"/>
        <v>1</v>
      </c>
      <c r="T28" s="52">
        <f>32564338+124496000+12102216</f>
        <v>169162554</v>
      </c>
      <c r="U28" s="59">
        <f t="shared" si="1"/>
        <v>0.9580221379965314</v>
      </c>
      <c r="V28" s="54" t="s">
        <v>95</v>
      </c>
      <c r="W28" s="47" t="s">
        <v>86</v>
      </c>
    </row>
    <row r="29" spans="1:23" ht="152.25" customHeight="1">
      <c r="A29" s="43">
        <v>5</v>
      </c>
      <c r="B29" s="150" t="s">
        <v>71</v>
      </c>
      <c r="C29" s="157"/>
      <c r="D29" s="157"/>
      <c r="E29" s="157"/>
      <c r="F29" s="151"/>
      <c r="G29" s="56" t="s">
        <v>61</v>
      </c>
      <c r="H29" s="147" t="s">
        <v>66</v>
      </c>
      <c r="I29" s="148"/>
      <c r="J29" s="57">
        <v>1</v>
      </c>
      <c r="K29" s="94" t="s">
        <v>76</v>
      </c>
      <c r="L29" s="95"/>
      <c r="M29" s="78">
        <v>1</v>
      </c>
      <c r="N29" s="58">
        <f>+M29/J29</f>
        <v>1</v>
      </c>
      <c r="O29" s="46">
        <f>M29</f>
        <v>1</v>
      </c>
      <c r="P29" s="36">
        <f>+O29/J29</f>
        <v>1</v>
      </c>
      <c r="Q29" s="53">
        <v>96194536</v>
      </c>
      <c r="R29" s="77">
        <v>63317450</v>
      </c>
      <c r="S29" s="36">
        <f t="shared" si="0"/>
        <v>0.6582229369036096</v>
      </c>
      <c r="T29" s="52">
        <f>9653250+29090298+12102216+4331858</f>
        <v>55177622</v>
      </c>
      <c r="U29" s="59">
        <f t="shared" si="1"/>
        <v>0.5736045340454681</v>
      </c>
      <c r="V29" s="54" t="s">
        <v>96</v>
      </c>
      <c r="W29" s="47" t="s">
        <v>88</v>
      </c>
    </row>
    <row r="30" spans="2:21" s="20" customFormat="1" ht="30.75" customHeight="1">
      <c r="B30" s="156"/>
      <c r="C30" s="156"/>
      <c r="D30" s="32"/>
      <c r="E30" s="30"/>
      <c r="F30" s="33"/>
      <c r="G30" s="111"/>
      <c r="H30" s="111"/>
      <c r="K30" s="38"/>
      <c r="L30" s="38"/>
      <c r="M30" s="39" t="s">
        <v>3</v>
      </c>
      <c r="N30" s="40">
        <f>AVERAGE(N25:N29)</f>
        <v>1</v>
      </c>
      <c r="O30" s="61"/>
      <c r="P30" s="41">
        <f>AVERAGE(P25:P29)</f>
        <v>1</v>
      </c>
      <c r="Q30" s="51">
        <f>SUM(Q25:Q29)</f>
        <v>408060058</v>
      </c>
      <c r="R30" s="76">
        <f>SUM(R25:R29)</f>
        <v>318585051</v>
      </c>
      <c r="S30" s="42">
        <f t="shared" si="0"/>
        <v>0.780730788897746</v>
      </c>
      <c r="T30" s="76">
        <f>SUM(T25:T29)</f>
        <v>300136953</v>
      </c>
      <c r="U30" s="60">
        <f t="shared" si="1"/>
        <v>0.7355215172762632</v>
      </c>
    </row>
    <row r="31" spans="2:20" s="20" customFormat="1" ht="30.75" customHeight="1">
      <c r="B31" s="91" t="s">
        <v>35</v>
      </c>
      <c r="C31" s="91"/>
      <c r="D31" s="31">
        <v>1</v>
      </c>
      <c r="F31" s="21" t="s">
        <v>34</v>
      </c>
      <c r="G31" s="158">
        <v>43595</v>
      </c>
      <c r="H31" s="159"/>
      <c r="M31" s="26"/>
      <c r="N31" s="34"/>
      <c r="O31" s="22"/>
      <c r="P31" s="22"/>
      <c r="Q31" s="35"/>
      <c r="R31" s="73"/>
      <c r="S31" s="23"/>
      <c r="T31" s="74"/>
    </row>
    <row r="32" spans="18:20" ht="12.75">
      <c r="R32" s="9"/>
      <c r="S32" s="9"/>
      <c r="T32" s="75"/>
    </row>
    <row r="33" spans="18:19" ht="12.75">
      <c r="R33" s="9"/>
      <c r="S33" s="9"/>
    </row>
    <row r="34" spans="1:22" s="11" customFormat="1" ht="21.75" customHeight="1">
      <c r="A34" s="1"/>
      <c r="B34" s="10"/>
      <c r="C34" s="86" t="s">
        <v>37</v>
      </c>
      <c r="D34" s="86"/>
      <c r="E34" s="86"/>
      <c r="F34" s="86"/>
      <c r="G34" s="86"/>
      <c r="H34" s="86"/>
      <c r="I34" s="86"/>
      <c r="J34" s="86"/>
      <c r="K34" s="86"/>
      <c r="L34" s="86"/>
      <c r="M34" s="81" t="s">
        <v>43</v>
      </c>
      <c r="N34" s="81"/>
      <c r="O34" s="81"/>
      <c r="P34" s="81"/>
      <c r="Q34" s="81"/>
      <c r="R34" s="81"/>
      <c r="S34" s="81"/>
      <c r="T34" s="81"/>
      <c r="U34" s="81"/>
      <c r="V34" s="82"/>
    </row>
    <row r="35" spans="1:22" s="11" customFormat="1" ht="29.25" customHeight="1">
      <c r="A35" s="88" t="s">
        <v>14</v>
      </c>
      <c r="B35" s="89"/>
      <c r="C35" s="86" t="s">
        <v>50</v>
      </c>
      <c r="D35" s="86"/>
      <c r="E35" s="86"/>
      <c r="F35" s="86"/>
      <c r="G35" s="86"/>
      <c r="H35" s="86"/>
      <c r="I35" s="86"/>
      <c r="J35" s="86"/>
      <c r="K35" s="86"/>
      <c r="L35" s="86"/>
      <c r="M35" s="81" t="s">
        <v>90</v>
      </c>
      <c r="N35" s="81"/>
      <c r="O35" s="81"/>
      <c r="P35" s="81"/>
      <c r="Q35" s="81"/>
      <c r="R35" s="81"/>
      <c r="S35" s="81"/>
      <c r="T35" s="81"/>
      <c r="U35" s="81"/>
      <c r="V35" s="82"/>
    </row>
    <row r="36" spans="1:22" ht="29.25" customHeight="1">
      <c r="A36" s="88" t="s">
        <v>13</v>
      </c>
      <c r="B36" s="89"/>
      <c r="C36" s="86"/>
      <c r="D36" s="86"/>
      <c r="E36" s="86"/>
      <c r="F36" s="86"/>
      <c r="G36" s="86"/>
      <c r="H36" s="86"/>
      <c r="I36" s="86"/>
      <c r="J36" s="86"/>
      <c r="K36" s="86"/>
      <c r="L36" s="86"/>
      <c r="M36" s="81"/>
      <c r="N36" s="81"/>
      <c r="O36" s="81"/>
      <c r="P36" s="81"/>
      <c r="Q36" s="81"/>
      <c r="R36" s="81"/>
      <c r="S36" s="81"/>
      <c r="T36" s="81"/>
      <c r="U36" s="81"/>
      <c r="V36" s="82"/>
    </row>
    <row r="37" spans="1:22" ht="29.25" customHeight="1">
      <c r="A37" s="88" t="s">
        <v>15</v>
      </c>
      <c r="B37" s="89"/>
      <c r="C37" s="86" t="s">
        <v>51</v>
      </c>
      <c r="D37" s="86"/>
      <c r="E37" s="86"/>
      <c r="F37" s="86"/>
      <c r="G37" s="86"/>
      <c r="H37" s="86"/>
      <c r="I37" s="86"/>
      <c r="J37" s="86"/>
      <c r="K37" s="86"/>
      <c r="L37" s="86"/>
      <c r="M37" s="81" t="s">
        <v>91</v>
      </c>
      <c r="N37" s="81"/>
      <c r="O37" s="81"/>
      <c r="P37" s="81"/>
      <c r="Q37" s="81"/>
      <c r="R37" s="81"/>
      <c r="S37" s="81"/>
      <c r="T37" s="81"/>
      <c r="U37" s="81"/>
      <c r="V37" s="82"/>
    </row>
    <row r="38" spans="1:22" ht="29.25" customHeight="1">
      <c r="A38" s="88" t="s">
        <v>16</v>
      </c>
      <c r="B38" s="89"/>
      <c r="C38" s="85">
        <v>43830</v>
      </c>
      <c r="D38" s="86"/>
      <c r="E38" s="86"/>
      <c r="F38" s="86"/>
      <c r="G38" s="86"/>
      <c r="H38" s="86"/>
      <c r="I38" s="86"/>
      <c r="J38" s="86"/>
      <c r="K38" s="86"/>
      <c r="L38" s="86"/>
      <c r="M38" s="80">
        <f>+C38</f>
        <v>43830</v>
      </c>
      <c r="N38" s="81"/>
      <c r="O38" s="81"/>
      <c r="P38" s="81"/>
      <c r="Q38" s="81"/>
      <c r="R38" s="81"/>
      <c r="S38" s="81"/>
      <c r="T38" s="81"/>
      <c r="U38" s="81"/>
      <c r="V38" s="82"/>
    </row>
    <row r="51" ht="12.75">
      <c r="K51" s="24"/>
    </row>
  </sheetData>
  <sheetProtection password="CCD1" sheet="1"/>
  <mergeCells count="74">
    <mergeCell ref="B28:F28"/>
    <mergeCell ref="H26:I26"/>
    <mergeCell ref="H27:I27"/>
    <mergeCell ref="H28:I28"/>
    <mergeCell ref="K26:L26"/>
    <mergeCell ref="K27:L27"/>
    <mergeCell ref="K28:L28"/>
    <mergeCell ref="V22:V24"/>
    <mergeCell ref="Q22:Q24"/>
    <mergeCell ref="B30:C30"/>
    <mergeCell ref="A35:B35"/>
    <mergeCell ref="K22:L24"/>
    <mergeCell ref="B29:F29"/>
    <mergeCell ref="G31:H31"/>
    <mergeCell ref="B25:F25"/>
    <mergeCell ref="B26:F26"/>
    <mergeCell ref="B27:F27"/>
    <mergeCell ref="W22:W24"/>
    <mergeCell ref="U22:U24"/>
    <mergeCell ref="H29:I29"/>
    <mergeCell ref="G22:G24"/>
    <mergeCell ref="H22:I24"/>
    <mergeCell ref="O22:P22"/>
    <mergeCell ref="H25:I25"/>
    <mergeCell ref="K25:L25"/>
    <mergeCell ref="M23:M24"/>
    <mergeCell ref="O23:O24"/>
    <mergeCell ref="D12:G14"/>
    <mergeCell ref="D16:G18"/>
    <mergeCell ref="D19:G21"/>
    <mergeCell ref="A15:C15"/>
    <mergeCell ref="D15:G15"/>
    <mergeCell ref="K11:L13"/>
    <mergeCell ref="A19:C21"/>
    <mergeCell ref="M11:P11"/>
    <mergeCell ref="A12:C14"/>
    <mergeCell ref="C36:L36"/>
    <mergeCell ref="M34:V34"/>
    <mergeCell ref="N23:N24"/>
    <mergeCell ref="M35:V35"/>
    <mergeCell ref="G30:H30"/>
    <mergeCell ref="D11:G11"/>
    <mergeCell ref="M14:V14"/>
    <mergeCell ref="A16:C18"/>
    <mergeCell ref="S1:V1"/>
    <mergeCell ref="S2:V2"/>
    <mergeCell ref="A5:V5"/>
    <mergeCell ref="A1:C4"/>
    <mergeCell ref="D1:R2"/>
    <mergeCell ref="A11:C11"/>
    <mergeCell ref="S3:U3"/>
    <mergeCell ref="Q11:R13"/>
    <mergeCell ref="S4:U4"/>
    <mergeCell ref="D3:R4"/>
    <mergeCell ref="A38:B38"/>
    <mergeCell ref="A37:B37"/>
    <mergeCell ref="A22:A24"/>
    <mergeCell ref="C35:L35"/>
    <mergeCell ref="C37:L37"/>
    <mergeCell ref="B31:C31"/>
    <mergeCell ref="B22:F24"/>
    <mergeCell ref="J22:J24"/>
    <mergeCell ref="A36:B36"/>
    <mergeCell ref="K29:L29"/>
    <mergeCell ref="M38:V38"/>
    <mergeCell ref="S22:S24"/>
    <mergeCell ref="M37:V37"/>
    <mergeCell ref="R22:R24"/>
    <mergeCell ref="M36:V36"/>
    <mergeCell ref="C38:L38"/>
    <mergeCell ref="C34:L34"/>
    <mergeCell ref="T22:T24"/>
    <mergeCell ref="P23:P24"/>
    <mergeCell ref="M22:N22"/>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2020-02-06T19:08:18Z</dcterms:modified>
  <cp:category/>
  <cp:version/>
  <cp:contentType/>
  <cp:contentStatus/>
</cp:coreProperties>
</file>