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85" windowHeight="7470" activeTab="0"/>
  </bookViews>
  <sheets>
    <sheet name="POA-1" sheetId="1" r:id="rId1"/>
    <sheet name="Hoja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<sst xmlns="http://schemas.openxmlformats.org/spreadsheetml/2006/main" count="117" uniqueCount="109">
  <si>
    <t>PROYECTO:</t>
  </si>
  <si>
    <t>JUNIO</t>
  </si>
  <si>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</si>
  <si>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</si>
  <si>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</si>
  <si>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</si>
  <si>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</si>
  <si>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</si>
  <si>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</si>
  <si>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</si>
  <si>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</si>
  <si>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</si>
  <si>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</si>
  <si>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</si>
  <si>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</si>
  <si>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</si>
  <si>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</si>
  <si>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</si>
  <si>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</si>
  <si>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</si>
  <si>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</si>
  <si>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</si>
  <si>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</si>
  <si>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</si>
  <si>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</si>
  <si>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</si>
  <si>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</si>
  <si>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</si>
  <si>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</si>
  <si>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</si>
  <si>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</si>
  <si>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</si>
  <si>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</si>
  <si>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</si>
  <si>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Fecha de la versión</t>
  </si>
  <si>
    <t>Versión POA a evaluar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</si>
  <si>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</si>
  <si>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</si>
  <si>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</si>
  <si>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</si>
  <si>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</si>
  <si>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</si>
  <si>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</si>
  <si>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APROBO</t>
  </si>
  <si>
    <t>VALOR PAGADO ($)
ACTIVIDAD</t>
  </si>
  <si>
    <t>% DE EJECUCIÓN
SOBRE PAGOS</t>
  </si>
  <si>
    <t>SUBPROGRAMA: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</si>
  <si>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</si>
  <si>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Versión 0</t>
  </si>
  <si>
    <t>REGISTRO PARA  SEGUIMIENTO PLANES OPERATIVOS - POAS</t>
  </si>
  <si>
    <t>Responsable proceso Evaluación Misional</t>
  </si>
  <si>
    <t>FORTALECIMIENTO DEL SINA PARA LA GESTIÓN AMBIENTAL</t>
  </si>
  <si>
    <t>Fortalecimiento Interno</t>
  </si>
  <si>
    <t>Fortalecimiento Institucional y Sistemas Administrativos de Gestión</t>
  </si>
  <si>
    <t>Fortalecimiento Institucional</t>
  </si>
  <si>
    <t>3204-0900-0001-0003-01</t>
  </si>
  <si>
    <t>Control de transferencias Municipales</t>
  </si>
  <si>
    <t>Fortalecimiento Asociativo</t>
  </si>
  <si>
    <t>Auditoría externa de seguimiento certificación Sistema de Gestión Calidad</t>
  </si>
  <si>
    <t>Fortalecimiento físico sede administrativa central</t>
  </si>
  <si>
    <t>Desarrollo de actividades priorizadas en el PINAR</t>
  </si>
  <si>
    <t>Auditoria recaudo sobretasa o porcentaje ambiental municipal</t>
  </si>
  <si>
    <t>Apoyar procesos de cooperación horizontal interinstitucional durante 12 meses</t>
  </si>
  <si>
    <t>Auditoría externa de seguimiento certificación  SGC a los procesos del sistema</t>
  </si>
  <si>
    <t>Fortalecimiento Físico sede administrativa-Central</t>
  </si>
  <si>
    <t>1 Auditoria a 87 Municipios del área sobre transferencia sobretasa o porcentaje ambiental</t>
  </si>
  <si>
    <t>Apoyar 1 proceso de cooperación horizontal interinstitucional durante 12 meses</t>
  </si>
  <si>
    <t>1 Auditoría externa de seguimiento certificación  SGC</t>
  </si>
  <si>
    <t>Unidades sanitarias construidas</t>
  </si>
  <si>
    <t>2 archivos para transferir (Contratación-Autoridad Ambiental)</t>
  </si>
  <si>
    <t>1200 ml de archivo mantenidos</t>
  </si>
  <si>
    <t>1 Auditoría 87 Mpios</t>
  </si>
  <si>
    <t>Apoyar 1 proceso de cooperación horizontal interinstitucional</t>
  </si>
  <si>
    <t>1 Auditoría externa de seguimiento certificación  SGC desarrollada</t>
  </si>
  <si>
    <t>100% de avance</t>
  </si>
  <si>
    <t>2 Actividades desarroladas de las priorizadas</t>
  </si>
  <si>
    <t>Número de auditorias realizadas de las definidas</t>
  </si>
  <si>
    <t>Número de Acciones de fortalecimiento asociativo desarrolladas</t>
  </si>
  <si>
    <t>Número de auditorias externas realizadas</t>
  </si>
  <si>
    <t>% de avance obra</t>
  </si>
  <si>
    <t>Número de archivos para transferir adelantados</t>
  </si>
  <si>
    <t>No. ml intervenidos para limpieza y desinfección</t>
  </si>
  <si>
    <t>PROFESIONAL ESPECIALIZADO / SUBDIRECTORA ADMINISTRATIVA Y FINANCIERA / SECRETARIA GENERAL Y JURIDICA</t>
  </si>
  <si>
    <r>
      <t xml:space="preserve">AÑO: </t>
    </r>
    <r>
      <rPr>
        <b/>
        <u val="single"/>
        <sz val="16"/>
        <rFont val="Arial"/>
        <family val="2"/>
      </rPr>
      <t>2019</t>
    </r>
  </si>
  <si>
    <t>AVANCE METAS PA 2019</t>
  </si>
  <si>
    <t>AVANCE METAS POA 2019</t>
  </si>
  <si>
    <t>METAS AÑO 2019 P.A.</t>
  </si>
  <si>
    <t>METAS AÑO 2019 POA</t>
  </si>
  <si>
    <t>RES. 2019000187</t>
  </si>
  <si>
    <t>MARZO</t>
  </si>
  <si>
    <t>Impartir asistencia a los procesos del sistema integrado de gestion para armonización  a la norma ISO 9001:2015</t>
  </si>
  <si>
    <t xml:space="preserve">100% de asistencia impartida a los procesos del sistema integrado de gesion </t>
  </si>
  <si>
    <t>% de asistencia impartida a los procesos del sistema integrado de gestión/% de asistencia programado</t>
  </si>
  <si>
    <t>X</t>
  </si>
  <si>
    <t>DIEGO ALFREDO ROA NIÑO</t>
  </si>
  <si>
    <t>NOVIEMBRE</t>
  </si>
  <si>
    <t>La actividad seejecuto según lo previsto. No fue necesario afectar el presupuesto estimado.</t>
  </si>
  <si>
    <t>Actas de reunión e informes de auditoría externa</t>
  </si>
  <si>
    <t>La Auditoría se realizó durante los días 5 y 6 de diciembre de 2019 obteniendo la certificación por parte de ICONTEC DEL sgc BAJO LA NORMA iso 9001:2015.</t>
  </si>
  <si>
    <t>Actas de reunión e informes de auditoría externa.
Certificación expedida.</t>
  </si>
  <si>
    <t>Esta actividad se desarrolló de acuerdo a lo planeado sin novedades.</t>
  </si>
  <si>
    <t>se transfirieron 239.739 folios  de las dependencias:  Scretaría General y Jurídica y Subdirección de R.N. atendiendo a los recursos asignados.</t>
  </si>
  <si>
    <t>Se adelantó seg+un la programación prevista.</t>
  </si>
  <si>
    <t>Informe de ejecución.</t>
  </si>
  <si>
    <t>Actas parciales de obra, memorias de cantidades de obra</t>
  </si>
  <si>
    <t>GERMAN G. RODRIGUEZ C. / SANDRA CORREDOR ESTEBAN / BERTHA CRUZ</t>
  </si>
  <si>
    <t>Se ejecuto en su totalidad el contrato de estudios y diseños para la construcción de baños y comedor;  el avance de construcción de la obra tiene un 96% de ejecución, teniendo en cuenta que hubo demoras en la entrega por parte de los proveedores de las divisiones para para baño.</t>
  </si>
  <si>
    <t>Informes de seguimiento entregado por los contratistas, ruta:  \\Serverad\recursos financieros y fisicos\170-25 INFORMES\170-2502 INFORMES OTRAS ENTIDADES</t>
  </si>
  <si>
    <t>Se realizó seguimiento a los 87 municipios de la jurisdicción de la Corporación, por concepto a las transferencias de la Sobretasa y/o Porcentaje Ambienteal, correspondiente al IV Trimestre de la vigencia 2017 y a la vigencia 2018.  No se realizó en su totalidad liquidación definitiva, toda vez que los municipio sno facilitan la información correspondiente, para lo cual se notifició a los entes de control (Procuraduria y Contraloría), quedando bajo la oficina de Tesorería continuar con el seguimiento.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</si>
</sst>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0_ ;_ * \-#,##0.00_ ;_ * &quot;-&quot;??_ ;_ @_ "/>
    <numFmt numFmtId="181" formatCode="_(* #,##0_);_(* \(#,##0\);_(* &quot;-&quot;??_);_(@_)"/>
    <numFmt numFmtId="182" formatCode="_-[$$-340A]\ * #,##0_-;\-[$$-340A]\ * #,##0_-;_-[$$-340A]\ * &quot;-&quot;_-;_-@_-"/>
    <numFmt numFmtId="183" formatCode="0.0"/>
    <numFmt numFmtId="184" formatCode="#,##0.0"/>
    <numFmt numFmtId="185" formatCode="_-&quot;$&quot;* #,##0_-;\-&quot;$&quot;* #,##0_-;_-&quot;$&quot;* &quot;-&quot;??_-;_-@_-"/>
    <numFmt numFmtId="186" formatCode="0.000"/>
    <numFmt numFmtId="187" formatCode="0.0%"/>
    <numFmt numFmtId="188" formatCode="0.000%"/>
    <numFmt numFmtId="189" formatCode="0.0000%"/>
    <numFmt numFmtId="190" formatCode="_(* #,##0.0_);_(* \(#,##0.0\);_(* &quot;-&quot;??_);_(@_)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51" applyNumberFormat="1" applyFont="1" applyBorder="1" applyAlignment="1" applyProtection="1">
      <alignment vertical="center"/>
      <protection locked="0"/>
    </xf>
    <xf numFmtId="49" fontId="20" fillId="0" borderId="0" xfId="5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51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2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0" xfId="51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14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horizontal="left" vertical="center"/>
      <protection/>
    </xf>
    <xf numFmtId="0" fontId="19" fillId="0" borderId="12" xfId="0" applyFont="1" applyFill="1" applyBorder="1" applyAlignment="1" applyProtection="1">
      <alignment horizontal="justify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19" fillId="16" borderId="14" xfId="0" applyFont="1" applyFill="1" applyBorder="1" applyAlignment="1" applyProtection="1">
      <alignment horizontal="center" vertical="center"/>
      <protection/>
    </xf>
    <xf numFmtId="0" fontId="19" fillId="16" borderId="15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justify" vertical="center"/>
      <protection/>
    </xf>
    <xf numFmtId="49" fontId="0" fillId="0" borderId="0" xfId="51" applyNumberFormat="1" applyFont="1" applyFill="1" applyBorder="1" applyAlignment="1" applyProtection="1">
      <alignment horizontal="center" vertical="center"/>
      <protection/>
    </xf>
    <xf numFmtId="1" fontId="19" fillId="0" borderId="0" xfId="51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19" fillId="0" borderId="16" xfId="0" applyFont="1" applyFill="1" applyBorder="1" applyAlignment="1" applyProtection="1">
      <alignment horizontal="left" vertical="center"/>
      <protection/>
    </xf>
    <xf numFmtId="3" fontId="0" fillId="0" borderId="17" xfId="0" applyNumberFormat="1" applyFont="1" applyFill="1" applyBorder="1" applyAlignment="1" applyProtection="1">
      <alignment horizontal="left" vertical="center"/>
      <protection/>
    </xf>
    <xf numFmtId="9" fontId="0" fillId="0" borderId="12" xfId="56" applyFont="1" applyFill="1" applyBorder="1" applyAlignment="1" applyProtection="1">
      <alignment horizontal="center" vertical="center"/>
      <protection/>
    </xf>
    <xf numFmtId="9" fontId="0" fillId="25" borderId="12" xfId="51" applyNumberFormat="1" applyFont="1" applyFill="1" applyBorder="1" applyAlignment="1" applyProtection="1">
      <alignment horizontal="center" vertical="center"/>
      <protection/>
    </xf>
    <xf numFmtId="9" fontId="0" fillId="0" borderId="12" xfId="51" applyNumberFormat="1" applyFont="1" applyFill="1" applyBorder="1" applyAlignment="1" applyProtection="1">
      <alignment horizontal="center" vertical="center"/>
      <protection/>
    </xf>
    <xf numFmtId="3" fontId="0" fillId="0" borderId="12" xfId="51" applyNumberFormat="1" applyFont="1" applyBorder="1" applyAlignment="1" applyProtection="1">
      <alignment horizontal="center" vertical="center"/>
      <protection/>
    </xf>
    <xf numFmtId="9" fontId="0" fillId="0" borderId="12" xfId="56" applyFont="1" applyBorder="1" applyAlignment="1" applyProtection="1">
      <alignment horizontal="center" vertical="center"/>
      <protection locked="0"/>
    </xf>
    <xf numFmtId="186" fontId="27" fillId="0" borderId="10" xfId="56" applyNumberFormat="1" applyFont="1" applyBorder="1" applyAlignment="1" applyProtection="1">
      <alignment horizontal="center" vertical="center" wrapText="1"/>
      <protection locked="0"/>
    </xf>
    <xf numFmtId="16" fontId="0" fillId="0" borderId="0" xfId="0" applyNumberFormat="1" applyAlignment="1" applyProtection="1">
      <alignment vertical="center"/>
      <protection locked="0"/>
    </xf>
    <xf numFmtId="41" fontId="0" fillId="0" borderId="0" xfId="0" applyNumberFormat="1" applyAlignment="1" applyProtection="1">
      <alignment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3" fontId="37" fillId="0" borderId="0" xfId="0" applyNumberFormat="1" applyFont="1" applyAlignment="1" applyProtection="1">
      <alignment vertical="center"/>
      <protection locked="0"/>
    </xf>
    <xf numFmtId="168" fontId="0" fillId="0" borderId="0" xfId="0" applyNumberFormat="1" applyAlignment="1" applyProtection="1">
      <alignment vertical="center"/>
      <protection/>
    </xf>
    <xf numFmtId="3" fontId="0" fillId="0" borderId="12" xfId="51" applyNumberFormat="1" applyFont="1" applyFill="1" applyBorder="1" applyAlignment="1" applyProtection="1">
      <alignment horizontal="center" vertical="center"/>
      <protection/>
    </xf>
    <xf numFmtId="9" fontId="0" fillId="0" borderId="12" xfId="51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Alignment="1" applyProtection="1">
      <alignment vertical="center"/>
      <protection locked="0"/>
    </xf>
    <xf numFmtId="9" fontId="38" fillId="26" borderId="10" xfId="56" applyFont="1" applyFill="1" applyBorder="1" applyAlignment="1" applyProtection="1">
      <alignment horizontal="center" vertical="center" wrapText="1"/>
      <protection/>
    </xf>
    <xf numFmtId="9" fontId="0" fillId="26" borderId="10" xfId="56" applyFont="1" applyFill="1" applyBorder="1" applyAlignment="1" applyProtection="1">
      <alignment horizontal="center" vertical="center" wrapText="1"/>
      <protection/>
    </xf>
    <xf numFmtId="185" fontId="38" fillId="26" borderId="10" xfId="52" applyNumberFormat="1" applyFont="1" applyFill="1" applyBorder="1" applyAlignment="1" applyProtection="1">
      <alignment vertical="center"/>
      <protection/>
    </xf>
    <xf numFmtId="181" fontId="0" fillId="26" borderId="10" xfId="49" applyNumberFormat="1" applyFont="1" applyFill="1" applyBorder="1" applyAlignment="1" applyProtection="1">
      <alignment horizontal="right" vertical="center" wrapText="1"/>
      <protection locked="0"/>
    </xf>
    <xf numFmtId="9" fontId="0" fillId="26" borderId="10" xfId="51" applyNumberFormat="1" applyFont="1" applyFill="1" applyBorder="1" applyAlignment="1" applyProtection="1">
      <alignment horizontal="center" vertical="center" wrapText="1"/>
      <protection/>
    </xf>
    <xf numFmtId="3" fontId="0" fillId="26" borderId="10" xfId="0" applyNumberFormat="1" applyFont="1" applyFill="1" applyBorder="1" applyAlignment="1" applyProtection="1">
      <alignment horizontal="center" vertical="center" wrapText="1"/>
      <protection locked="0"/>
    </xf>
    <xf numFmtId="9" fontId="0" fillId="26" borderId="10" xfId="56" applyFont="1" applyFill="1" applyBorder="1" applyAlignment="1" applyProtection="1">
      <alignment horizontal="center" vertical="center"/>
      <protection/>
    </xf>
    <xf numFmtId="3" fontId="39" fillId="0" borderId="0" xfId="0" applyNumberFormat="1" applyFont="1" applyFill="1" applyBorder="1" applyAlignment="1" applyProtection="1">
      <alignment horizontal="right" vertical="center" wrapText="1"/>
      <protection/>
    </xf>
    <xf numFmtId="2" fontId="27" fillId="26" borderId="10" xfId="56" applyNumberFormat="1" applyFont="1" applyFill="1" applyBorder="1" applyAlignment="1" applyProtection="1">
      <alignment horizontal="center" vertical="center" wrapText="1"/>
      <protection locked="0"/>
    </xf>
    <xf numFmtId="9" fontId="38" fillId="0" borderId="10" xfId="56" applyFont="1" applyFill="1" applyBorder="1" applyAlignment="1" applyProtection="1">
      <alignment horizontal="center" vertical="center" wrapText="1"/>
      <protection/>
    </xf>
    <xf numFmtId="2" fontId="27" fillId="0" borderId="10" xfId="56" applyNumberFormat="1" applyFont="1" applyFill="1" applyBorder="1" applyAlignment="1" applyProtection="1">
      <alignment horizontal="center" vertical="center" wrapText="1"/>
      <protection locked="0"/>
    </xf>
    <xf numFmtId="9" fontId="0" fillId="0" borderId="10" xfId="56" applyFont="1" applyFill="1" applyBorder="1" applyAlignment="1" applyProtection="1">
      <alignment horizontal="center" vertical="center" wrapText="1"/>
      <protection/>
    </xf>
    <xf numFmtId="185" fontId="38" fillId="0" borderId="10" xfId="52" applyNumberFormat="1" applyFont="1" applyFill="1" applyBorder="1" applyAlignment="1" applyProtection="1">
      <alignment vertical="center"/>
      <protection/>
    </xf>
    <xf numFmtId="181" fontId="0" fillId="0" borderId="10" xfId="49" applyNumberFormat="1" applyFont="1" applyFill="1" applyBorder="1" applyAlignment="1" applyProtection="1">
      <alignment horizontal="center" vertical="center" wrapText="1"/>
      <protection locked="0"/>
    </xf>
    <xf numFmtId="9" fontId="0" fillId="0" borderId="10" xfId="51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10" xfId="56" applyFont="1" applyFill="1" applyBorder="1" applyAlignment="1" applyProtection="1">
      <alignment horizontal="center" vertical="center"/>
      <protection/>
    </xf>
    <xf numFmtId="49" fontId="0" fillId="0" borderId="10" xfId="51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183" fontId="27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183" fontId="40" fillId="0" borderId="10" xfId="56" applyNumberFormat="1" applyFont="1" applyFill="1" applyBorder="1" applyAlignment="1" applyProtection="1">
      <alignment horizontal="center" vertical="center" wrapText="1"/>
      <protection locked="0"/>
    </xf>
    <xf numFmtId="1" fontId="27" fillId="0" borderId="10" xfId="56" applyNumberFormat="1" applyFont="1" applyFill="1" applyBorder="1" applyAlignment="1" applyProtection="1">
      <alignment horizontal="center" vertical="center" wrapText="1"/>
      <protection locked="0"/>
    </xf>
    <xf numFmtId="181" fontId="0" fillId="0" borderId="10" xfId="49" applyNumberFormat="1" applyFont="1" applyFill="1" applyBorder="1" applyAlignment="1" applyProtection="1">
      <alignment horizontal="right" vertical="center" wrapText="1"/>
      <protection locked="0"/>
    </xf>
    <xf numFmtId="186" fontId="27" fillId="0" borderId="10" xfId="56" applyNumberFormat="1" applyFont="1" applyFill="1" applyBorder="1" applyAlignment="1" applyProtection="1">
      <alignment horizontal="center" vertical="center" wrapText="1"/>
      <protection locked="0"/>
    </xf>
    <xf numFmtId="168" fontId="19" fillId="0" borderId="0" xfId="53" applyFont="1" applyFill="1" applyBorder="1" applyAlignment="1" applyProtection="1">
      <alignment horizontal="right" vertical="center"/>
      <protection/>
    </xf>
    <xf numFmtId="168" fontId="19" fillId="0" borderId="0" xfId="53" applyFont="1" applyFill="1" applyAlignment="1" applyProtection="1">
      <alignment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49" fontId="41" fillId="0" borderId="10" xfId="51" applyNumberFormat="1" applyFont="1" applyBorder="1" applyAlignment="1" applyProtection="1">
      <alignment horizontal="center" vertical="center" wrapText="1"/>
      <protection/>
    </xf>
    <xf numFmtId="3" fontId="0" fillId="0" borderId="18" xfId="0" applyNumberFormat="1" applyFont="1" applyFill="1" applyBorder="1" applyAlignment="1" applyProtection="1">
      <alignment horizontal="center" vertical="center" wrapText="1"/>
      <protection/>
    </xf>
    <xf numFmtId="3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49" fontId="19" fillId="0" borderId="10" xfId="51" applyNumberFormat="1" applyFont="1" applyBorder="1" applyAlignment="1" applyProtection="1">
      <alignment horizontal="center" vertical="center" wrapText="1"/>
      <protection/>
    </xf>
    <xf numFmtId="9" fontId="38" fillId="0" borderId="10" xfId="56" applyFont="1" applyFill="1" applyBorder="1" applyAlignment="1" applyProtection="1">
      <alignment horizontal="center" vertical="center" wrapText="1"/>
      <protection/>
    </xf>
    <xf numFmtId="9" fontId="27" fillId="0" borderId="16" xfId="56" applyFont="1" applyFill="1" applyBorder="1" applyAlignment="1" applyProtection="1">
      <alignment horizontal="center" vertical="center" wrapText="1"/>
      <protection locked="0"/>
    </xf>
    <xf numFmtId="9" fontId="27" fillId="0" borderId="12" xfId="56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49" fontId="0" fillId="0" borderId="10" xfId="51" applyNumberFormat="1" applyFont="1" applyFill="1" applyBorder="1" applyAlignment="1" applyProtection="1">
      <alignment horizontal="center" vertical="center"/>
      <protection locked="0"/>
    </xf>
    <xf numFmtId="49" fontId="23" fillId="0" borderId="10" xfId="51" applyNumberFormat="1" applyFont="1" applyBorder="1" applyAlignment="1" applyProtection="1">
      <alignment horizontal="center" vertical="center" wrapText="1"/>
      <protection locked="0"/>
    </xf>
    <xf numFmtId="49" fontId="20" fillId="0" borderId="0" xfId="51" applyNumberFormat="1" applyFont="1" applyFill="1" applyBorder="1" applyAlignment="1" applyProtection="1">
      <alignment horizontal="center" vertical="center"/>
      <protection locked="0"/>
    </xf>
    <xf numFmtId="49" fontId="19" fillId="0" borderId="10" xfId="51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 locked="0"/>
    </xf>
    <xf numFmtId="9" fontId="38" fillId="0" borderId="16" xfId="56" applyFont="1" applyFill="1" applyBorder="1" applyAlignment="1" applyProtection="1">
      <alignment horizontal="center" vertical="center" wrapText="1"/>
      <protection/>
    </xf>
    <xf numFmtId="9" fontId="38" fillId="0" borderId="12" xfId="56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25" fillId="0" borderId="26" xfId="0" applyFont="1" applyFill="1" applyBorder="1" applyAlignment="1" applyProtection="1">
      <alignment horizontal="center" vertical="center"/>
      <protection locked="0"/>
    </xf>
    <xf numFmtId="0" fontId="25" fillId="0" borderId="19" xfId="0" applyFont="1" applyFill="1" applyBorder="1" applyAlignment="1" applyProtection="1">
      <alignment horizontal="center" vertical="center"/>
      <protection locked="0"/>
    </xf>
    <xf numFmtId="0" fontId="19" fillId="16" borderId="27" xfId="0" applyFont="1" applyFill="1" applyBorder="1" applyAlignment="1" applyProtection="1">
      <alignment horizontal="left" vertical="center" wrapText="1"/>
      <protection/>
    </xf>
    <xf numFmtId="0" fontId="19" fillId="16" borderId="12" xfId="0" applyFont="1" applyFill="1" applyBorder="1" applyAlignment="1" applyProtection="1">
      <alignment horizontal="left" vertical="center" wrapText="1"/>
      <protection/>
    </xf>
    <xf numFmtId="0" fontId="19" fillId="16" borderId="28" xfId="0" applyFont="1" applyFill="1" applyBorder="1" applyAlignment="1" applyProtection="1">
      <alignment horizontal="left" vertical="center" wrapText="1"/>
      <protection/>
    </xf>
    <xf numFmtId="0" fontId="19" fillId="16" borderId="10" xfId="0" applyFont="1" applyFill="1" applyBorder="1" applyAlignment="1" applyProtection="1">
      <alignment horizontal="left" vertical="center" wrapText="1"/>
      <protection/>
    </xf>
    <xf numFmtId="1" fontId="0" fillId="0" borderId="20" xfId="0" applyNumberFormat="1" applyFont="1" applyFill="1" applyBorder="1" applyAlignment="1" applyProtection="1">
      <alignment horizontal="left" vertical="center" wrapText="1"/>
      <protection/>
    </xf>
    <xf numFmtId="1" fontId="0" fillId="0" borderId="29" xfId="0" applyNumberFormat="1" applyFont="1" applyFill="1" applyBorder="1" applyAlignment="1" applyProtection="1">
      <alignment horizontal="left" vertical="center" wrapText="1"/>
      <protection/>
    </xf>
    <xf numFmtId="1" fontId="0" fillId="0" borderId="21" xfId="0" applyNumberFormat="1" applyFont="1" applyFill="1" applyBorder="1" applyAlignment="1" applyProtection="1">
      <alignment horizontal="left" vertical="center" wrapText="1"/>
      <protection/>
    </xf>
    <xf numFmtId="1" fontId="0" fillId="0" borderId="22" xfId="0" applyNumberFormat="1" applyFont="1" applyFill="1" applyBorder="1" applyAlignment="1" applyProtection="1">
      <alignment horizontal="left" vertical="center" wrapText="1"/>
      <protection/>
    </xf>
    <xf numFmtId="1" fontId="0" fillId="0" borderId="0" xfId="0" applyNumberFormat="1" applyFont="1" applyFill="1" applyBorder="1" applyAlignment="1" applyProtection="1">
      <alignment horizontal="left" vertical="center" wrapText="1"/>
      <protection/>
    </xf>
    <xf numFmtId="1" fontId="0" fillId="0" borderId="23" xfId="0" applyNumberFormat="1" applyFont="1" applyFill="1" applyBorder="1" applyAlignment="1" applyProtection="1">
      <alignment horizontal="left" vertical="center" wrapText="1"/>
      <protection/>
    </xf>
    <xf numFmtId="0" fontId="19" fillId="16" borderId="30" xfId="0" applyFont="1" applyFill="1" applyBorder="1" applyAlignment="1" applyProtection="1">
      <alignment horizontal="left" vertical="center" wrapText="1"/>
      <protection/>
    </xf>
    <xf numFmtId="0" fontId="19" fillId="16" borderId="14" xfId="0" applyFont="1" applyFill="1" applyBorder="1" applyAlignment="1" applyProtection="1">
      <alignment horizontal="left" vertical="center" wrapText="1"/>
      <protection/>
    </xf>
    <xf numFmtId="0" fontId="26" fillId="27" borderId="10" xfId="0" applyFont="1" applyFill="1" applyBorder="1" applyAlignment="1" applyProtection="1">
      <alignment horizontal="center" vertical="center"/>
      <protection locked="0"/>
    </xf>
    <xf numFmtId="0" fontId="21" fillId="0" borderId="26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1" fontId="27" fillId="0" borderId="10" xfId="56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/>
    </xf>
    <xf numFmtId="0" fontId="0" fillId="0" borderId="26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0" fillId="0" borderId="32" xfId="0" applyFont="1" applyFill="1" applyBorder="1" applyAlignment="1" applyProtection="1">
      <alignment horizontal="left" vertical="center" wrapText="1"/>
      <protection/>
    </xf>
    <xf numFmtId="0" fontId="0" fillId="0" borderId="33" xfId="0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0" fontId="0" fillId="0" borderId="34" xfId="0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0" fillId="0" borderId="29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41" fillId="0" borderId="10" xfId="0" applyFont="1" applyBorder="1" applyAlignment="1" applyProtection="1">
      <alignment horizontal="center" vertical="center" wrapText="1"/>
      <protection/>
    </xf>
    <xf numFmtId="10" fontId="0" fillId="0" borderId="16" xfId="56" applyNumberFormat="1" applyFont="1" applyFill="1" applyBorder="1" applyAlignment="1" applyProtection="1">
      <alignment horizontal="center" vertical="center" wrapText="1"/>
      <protection/>
    </xf>
    <xf numFmtId="10" fontId="0" fillId="0" borderId="12" xfId="56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left" vertical="center" wrapText="1"/>
      <protection/>
    </xf>
    <xf numFmtId="0" fontId="0" fillId="0" borderId="26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3" fontId="0" fillId="26" borderId="18" xfId="0" applyNumberFormat="1" applyFont="1" applyFill="1" applyBorder="1" applyAlignment="1" applyProtection="1">
      <alignment horizontal="center" vertical="center" wrapText="1"/>
      <protection/>
    </xf>
    <xf numFmtId="3" fontId="0" fillId="26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25" fillId="0" borderId="18" xfId="0" applyFont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left" vertical="center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29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35" xfId="0" applyFont="1" applyFill="1" applyBorder="1" applyAlignment="1" applyProtection="1">
      <alignment horizontal="left" vertical="center" wrapText="1"/>
      <protection/>
    </xf>
    <xf numFmtId="0" fontId="0" fillId="0" borderId="36" xfId="0" applyFont="1" applyFill="1" applyBorder="1" applyAlignment="1" applyProtection="1">
      <alignment horizontal="left" vertical="center" wrapText="1"/>
      <protection/>
    </xf>
    <xf numFmtId="0" fontId="0" fillId="0" borderId="37" xfId="0" applyFont="1" applyFill="1" applyBorder="1" applyAlignment="1" applyProtection="1">
      <alignment horizontal="left" vertical="center" wrapText="1"/>
      <protection/>
    </xf>
    <xf numFmtId="14" fontId="21" fillId="0" borderId="26" xfId="0" applyNumberFormat="1" applyFont="1" applyBorder="1" applyAlignment="1" applyProtection="1">
      <alignment horizontal="center" vertical="center"/>
      <protection locked="0"/>
    </xf>
    <xf numFmtId="0" fontId="19" fillId="16" borderId="38" xfId="0" applyFont="1" applyFill="1" applyBorder="1" applyAlignment="1" applyProtection="1">
      <alignment horizontal="left" vertical="center" wrapText="1"/>
      <protection/>
    </xf>
    <xf numFmtId="0" fontId="19" fillId="16" borderId="16" xfId="0" applyFont="1" applyFill="1" applyBorder="1" applyAlignment="1" applyProtection="1">
      <alignment horizontal="lef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9" fontId="0" fillId="0" borderId="10" xfId="56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FORMATO POA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390525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495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wnloads\FEBRERO-COMPROMISOS%20FORTALEC%20INSTITU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AuxPptalCuentasExcel"/>
    </sheetNames>
    <sheetDataSet>
      <sheetData sheetId="0">
        <row r="7">
          <cell r="P7" t="str">
            <v>DIS-2019000343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AB53"/>
  <sheetViews>
    <sheetView showGridLines="0" tabSelected="1" zoomScale="68" zoomScaleNormal="68" zoomScalePageLayoutView="0" workbookViewId="0" topLeftCell="H29">
      <selection activeCell="T32" sqref="T32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7.140625" style="1" customWidth="1"/>
    <col min="6" max="6" width="11.421875" style="1" customWidth="1"/>
    <col min="7" max="7" width="50.00390625" style="7" customWidth="1"/>
    <col min="8" max="8" width="25.140625" style="1" customWidth="1"/>
    <col min="9" max="9" width="21.57421875" style="1" customWidth="1"/>
    <col min="10" max="10" width="28.28125" style="1" customWidth="1"/>
    <col min="11" max="11" width="15.7109375" style="1" customWidth="1"/>
    <col min="12" max="12" width="16.57421875" style="1" customWidth="1"/>
    <col min="13" max="16" width="19.00390625" style="8" customWidth="1"/>
    <col min="17" max="17" width="20.7109375" style="8" customWidth="1"/>
    <col min="18" max="18" width="20.8515625" style="1" customWidth="1"/>
    <col min="19" max="19" width="20.28125" style="1" customWidth="1"/>
    <col min="20" max="20" width="18.57421875" style="1" customWidth="1"/>
    <col min="21" max="21" width="20.8515625" style="1" customWidth="1"/>
    <col min="22" max="22" width="77.00390625" style="1" customWidth="1"/>
    <col min="23" max="23" width="51.140625" style="1" customWidth="1"/>
    <col min="24" max="16384" width="11.421875" style="1" customWidth="1"/>
  </cols>
  <sheetData>
    <row r="1" spans="1:22" ht="30.75" customHeight="1">
      <c r="A1" s="178"/>
      <c r="B1" s="178"/>
      <c r="C1" s="178"/>
      <c r="D1" s="135" t="s">
        <v>18</v>
      </c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75" t="s">
        <v>41</v>
      </c>
      <c r="T1" s="175"/>
      <c r="U1" s="175"/>
      <c r="V1" s="175"/>
    </row>
    <row r="2" spans="1:22" ht="27.75" customHeight="1">
      <c r="A2" s="178"/>
      <c r="B2" s="178"/>
      <c r="C2" s="178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76" t="s">
        <v>19</v>
      </c>
      <c r="T2" s="176"/>
      <c r="U2" s="176"/>
      <c r="V2" s="176"/>
    </row>
    <row r="3" spans="1:22" ht="19.5" customHeight="1">
      <c r="A3" s="178"/>
      <c r="B3" s="178"/>
      <c r="C3" s="178"/>
      <c r="D3" s="135" t="s">
        <v>20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20" t="s">
        <v>21</v>
      </c>
      <c r="T3" s="121"/>
      <c r="U3" s="122"/>
      <c r="V3" s="31" t="s">
        <v>22</v>
      </c>
    </row>
    <row r="4" spans="1:22" ht="19.5" customHeight="1">
      <c r="A4" s="178"/>
      <c r="B4" s="178"/>
      <c r="C4" s="178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20" t="s">
        <v>48</v>
      </c>
      <c r="T4" s="121"/>
      <c r="U4" s="122"/>
      <c r="V4" s="32">
        <v>42999</v>
      </c>
    </row>
    <row r="5" spans="1:22" ht="31.5" customHeight="1">
      <c r="A5" s="177" t="s">
        <v>49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1:22" ht="20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9:22" ht="20.25" customHeight="1">
      <c r="I7" s="12"/>
      <c r="J7" s="12"/>
      <c r="K7" s="12"/>
      <c r="L7" s="12"/>
      <c r="M7" s="2"/>
      <c r="N7" s="2"/>
      <c r="O7" s="2"/>
      <c r="P7" s="2"/>
      <c r="Q7" s="2"/>
      <c r="R7" s="2"/>
      <c r="S7" s="2"/>
      <c r="T7" s="2"/>
      <c r="U7" s="2"/>
      <c r="V7" s="2"/>
    </row>
    <row r="8" spans="9:21" ht="16.5" customHeight="1">
      <c r="I8" s="14"/>
      <c r="J8" s="14"/>
      <c r="K8" s="14"/>
      <c r="L8" s="14"/>
      <c r="M8" s="3"/>
      <c r="N8" s="3"/>
      <c r="O8" s="3"/>
      <c r="P8" s="3"/>
      <c r="Q8" s="3"/>
      <c r="R8" s="3"/>
      <c r="S8" s="3"/>
      <c r="T8" s="3"/>
      <c r="U8" s="3"/>
    </row>
    <row r="9" spans="9:21" ht="44.25" customHeight="1">
      <c r="I9" s="14"/>
      <c r="J9" s="14"/>
      <c r="K9" s="14"/>
      <c r="L9" s="14"/>
      <c r="M9" s="3"/>
      <c r="N9" s="3"/>
      <c r="O9" s="3"/>
      <c r="P9" s="3"/>
      <c r="Q9" s="3"/>
      <c r="R9" s="3"/>
      <c r="S9" s="3"/>
      <c r="T9" s="3"/>
      <c r="U9" s="3"/>
    </row>
    <row r="10" spans="1:21" ht="9" customHeight="1" thickBot="1">
      <c r="A10" s="33"/>
      <c r="B10" s="17"/>
      <c r="C10" s="17"/>
      <c r="D10" s="17"/>
      <c r="E10" s="17"/>
      <c r="F10" s="17"/>
      <c r="G10" s="16"/>
      <c r="H10" s="17"/>
      <c r="I10" s="17"/>
      <c r="J10" s="17"/>
      <c r="K10" s="17"/>
      <c r="L10" s="17"/>
      <c r="M10" s="5"/>
      <c r="N10" s="5"/>
      <c r="O10" s="5"/>
      <c r="P10" s="5"/>
      <c r="Q10" s="5"/>
      <c r="R10" s="4"/>
      <c r="S10" s="4"/>
      <c r="T10" s="4"/>
      <c r="U10" s="4"/>
    </row>
    <row r="11" spans="1:22" ht="36" customHeight="1" thickBot="1">
      <c r="A11" s="133" t="s">
        <v>7</v>
      </c>
      <c r="B11" s="134"/>
      <c r="C11" s="134"/>
      <c r="D11" s="185" t="s">
        <v>51</v>
      </c>
      <c r="E11" s="186"/>
      <c r="F11" s="186"/>
      <c r="G11" s="187"/>
      <c r="H11" s="37" t="s">
        <v>4</v>
      </c>
      <c r="I11" s="38" t="s">
        <v>5</v>
      </c>
      <c r="J11" s="28"/>
      <c r="K11" s="105" t="s">
        <v>23</v>
      </c>
      <c r="L11" s="106"/>
      <c r="M11" s="93" t="s">
        <v>42</v>
      </c>
      <c r="N11" s="93"/>
      <c r="O11" s="93"/>
      <c r="P11" s="93"/>
      <c r="Q11" s="111" t="s">
        <v>83</v>
      </c>
      <c r="R11" s="111"/>
      <c r="S11" s="30"/>
      <c r="T11" s="30"/>
      <c r="U11" s="30"/>
      <c r="V11" s="30"/>
    </row>
    <row r="12" spans="1:22" ht="27.75" customHeight="1">
      <c r="A12" s="123" t="s">
        <v>28</v>
      </c>
      <c r="B12" s="124"/>
      <c r="C12" s="124"/>
      <c r="D12" s="143" t="s">
        <v>52</v>
      </c>
      <c r="E12" s="144"/>
      <c r="F12" s="144"/>
      <c r="G12" s="145"/>
      <c r="H12" s="35" t="s">
        <v>6</v>
      </c>
      <c r="I12" s="36">
        <v>270000000</v>
      </c>
      <c r="J12" s="18"/>
      <c r="K12" s="107"/>
      <c r="L12" s="108"/>
      <c r="M12" s="13" t="s">
        <v>89</v>
      </c>
      <c r="N12" s="13" t="s">
        <v>1</v>
      </c>
      <c r="O12" s="13" t="s">
        <v>95</v>
      </c>
      <c r="P12" s="13" t="s">
        <v>2</v>
      </c>
      <c r="Q12" s="111"/>
      <c r="R12" s="111"/>
      <c r="S12" s="6"/>
      <c r="T12" s="6"/>
      <c r="U12" s="6"/>
      <c r="V12" s="6"/>
    </row>
    <row r="13" spans="1:22" ht="15.75" customHeight="1">
      <c r="A13" s="125"/>
      <c r="B13" s="126"/>
      <c r="C13" s="126"/>
      <c r="D13" s="146"/>
      <c r="E13" s="147"/>
      <c r="F13" s="147"/>
      <c r="G13" s="148"/>
      <c r="H13" s="19" t="s">
        <v>8</v>
      </c>
      <c r="I13" s="34">
        <v>25000000</v>
      </c>
      <c r="J13" s="18"/>
      <c r="K13" s="109"/>
      <c r="L13" s="110"/>
      <c r="M13" s="15"/>
      <c r="N13" s="15"/>
      <c r="O13" s="15"/>
      <c r="P13" s="15" t="s">
        <v>93</v>
      </c>
      <c r="Q13" s="111"/>
      <c r="R13" s="111"/>
      <c r="S13" s="6"/>
      <c r="T13" s="6"/>
      <c r="U13" s="6"/>
      <c r="V13" s="6"/>
    </row>
    <row r="14" spans="1:22" ht="15.75" customHeight="1">
      <c r="A14" s="125"/>
      <c r="B14" s="126"/>
      <c r="C14" s="126"/>
      <c r="D14" s="149"/>
      <c r="E14" s="150"/>
      <c r="F14" s="150"/>
      <c r="G14" s="151"/>
      <c r="H14" s="19" t="s">
        <v>10</v>
      </c>
      <c r="I14" s="34">
        <v>140000000</v>
      </c>
      <c r="J14" s="21"/>
      <c r="K14" s="20"/>
      <c r="L14" s="22"/>
      <c r="M14" s="114"/>
      <c r="N14" s="114"/>
      <c r="O14" s="114"/>
      <c r="P14" s="114"/>
      <c r="Q14" s="114"/>
      <c r="R14" s="114"/>
      <c r="S14" s="114"/>
      <c r="T14" s="114"/>
      <c r="U14" s="114"/>
      <c r="V14" s="114"/>
    </row>
    <row r="15" spans="1:22" ht="37.5" customHeight="1">
      <c r="A15" s="125" t="s">
        <v>46</v>
      </c>
      <c r="B15" s="126"/>
      <c r="C15" s="126"/>
      <c r="D15" s="140" t="s">
        <v>53</v>
      </c>
      <c r="E15" s="141"/>
      <c r="F15" s="141"/>
      <c r="G15" s="142"/>
      <c r="H15" s="19" t="s">
        <v>11</v>
      </c>
      <c r="I15" s="34"/>
      <c r="J15" s="21"/>
      <c r="K15" s="20"/>
      <c r="L15" s="22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5.75" customHeight="1">
      <c r="A16" s="125" t="s">
        <v>0</v>
      </c>
      <c r="B16" s="126"/>
      <c r="C16" s="126"/>
      <c r="D16" s="154" t="s">
        <v>54</v>
      </c>
      <c r="E16" s="155"/>
      <c r="F16" s="155"/>
      <c r="G16" s="156"/>
      <c r="H16" s="19" t="s">
        <v>12</v>
      </c>
      <c r="I16" s="34" t="s">
        <v>9</v>
      </c>
      <c r="J16" s="21"/>
      <c r="K16" s="20"/>
      <c r="L16" s="22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5.75" customHeight="1">
      <c r="A17" s="125"/>
      <c r="B17" s="126"/>
      <c r="C17" s="126"/>
      <c r="D17" s="146"/>
      <c r="E17" s="147"/>
      <c r="F17" s="147"/>
      <c r="G17" s="148"/>
      <c r="H17" s="19" t="s">
        <v>30</v>
      </c>
      <c r="I17" s="34" t="s">
        <v>9</v>
      </c>
      <c r="J17" s="21"/>
      <c r="K17" s="20"/>
      <c r="L17" s="22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5.75" customHeight="1">
      <c r="A18" s="125"/>
      <c r="B18" s="126"/>
      <c r="C18" s="126"/>
      <c r="D18" s="149"/>
      <c r="E18" s="150"/>
      <c r="F18" s="150"/>
      <c r="G18" s="151"/>
      <c r="H18" s="19" t="s">
        <v>31</v>
      </c>
      <c r="I18" s="34" t="s">
        <v>9</v>
      </c>
      <c r="J18" s="21"/>
      <c r="K18" s="20"/>
      <c r="L18" s="22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5.75" customHeight="1">
      <c r="A19" s="125" t="s">
        <v>29</v>
      </c>
      <c r="B19" s="126"/>
      <c r="C19" s="126"/>
      <c r="D19" s="127" t="s">
        <v>55</v>
      </c>
      <c r="E19" s="128"/>
      <c r="F19" s="128"/>
      <c r="G19" s="129"/>
      <c r="H19" s="19" t="s">
        <v>32</v>
      </c>
      <c r="I19" s="34" t="s">
        <v>9</v>
      </c>
      <c r="J19" s="21"/>
      <c r="K19" s="20"/>
      <c r="L19" s="22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.75" customHeight="1">
      <c r="A20" s="125"/>
      <c r="B20" s="126"/>
      <c r="C20" s="126"/>
      <c r="D20" s="130"/>
      <c r="E20" s="131"/>
      <c r="F20" s="131"/>
      <c r="G20" s="132"/>
      <c r="H20" s="19" t="s">
        <v>33</v>
      </c>
      <c r="I20" s="34" t="s">
        <v>9</v>
      </c>
      <c r="J20" s="21"/>
      <c r="K20" s="20"/>
      <c r="L20" s="22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5.75" customHeight="1">
      <c r="A21" s="189"/>
      <c r="B21" s="190"/>
      <c r="C21" s="190"/>
      <c r="D21" s="130"/>
      <c r="E21" s="131"/>
      <c r="F21" s="131"/>
      <c r="G21" s="132"/>
      <c r="H21" s="46" t="s">
        <v>3</v>
      </c>
      <c r="I21" s="47">
        <f>+SUM(I12:I20)</f>
        <v>435000000</v>
      </c>
      <c r="J21" s="21"/>
      <c r="K21" s="20"/>
      <c r="L21" s="22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3" ht="30.75" customHeight="1">
      <c r="A22" s="93">
        <v>0</v>
      </c>
      <c r="B22" s="116" t="s">
        <v>39</v>
      </c>
      <c r="C22" s="116"/>
      <c r="D22" s="116"/>
      <c r="E22" s="116"/>
      <c r="F22" s="116"/>
      <c r="G22" s="157" t="s">
        <v>40</v>
      </c>
      <c r="H22" s="93" t="s">
        <v>87</v>
      </c>
      <c r="I22" s="93"/>
      <c r="J22" s="94" t="s">
        <v>86</v>
      </c>
      <c r="K22" s="116" t="s">
        <v>38</v>
      </c>
      <c r="L22" s="116"/>
      <c r="M22" s="112" t="s">
        <v>85</v>
      </c>
      <c r="N22" s="112"/>
      <c r="O22" s="112" t="s">
        <v>84</v>
      </c>
      <c r="P22" s="112"/>
      <c r="Q22" s="116" t="s">
        <v>25</v>
      </c>
      <c r="R22" s="117" t="s">
        <v>26</v>
      </c>
      <c r="S22" s="101" t="s">
        <v>27</v>
      </c>
      <c r="T22" s="117" t="s">
        <v>44</v>
      </c>
      <c r="U22" s="101" t="s">
        <v>45</v>
      </c>
      <c r="V22" s="115" t="s">
        <v>36</v>
      </c>
      <c r="W22" s="99" t="s">
        <v>47</v>
      </c>
    </row>
    <row r="23" spans="1:23" ht="12.75" customHeight="1">
      <c r="A23" s="93"/>
      <c r="B23" s="116"/>
      <c r="C23" s="116"/>
      <c r="D23" s="116"/>
      <c r="E23" s="116"/>
      <c r="F23" s="116"/>
      <c r="G23" s="157"/>
      <c r="H23" s="93"/>
      <c r="I23" s="93"/>
      <c r="J23" s="94"/>
      <c r="K23" s="116"/>
      <c r="L23" s="116"/>
      <c r="M23" s="113" t="s">
        <v>24</v>
      </c>
      <c r="N23" s="115" t="s">
        <v>17</v>
      </c>
      <c r="O23" s="113" t="s">
        <v>24</v>
      </c>
      <c r="P23" s="115" t="s">
        <v>17</v>
      </c>
      <c r="Q23" s="116"/>
      <c r="R23" s="117"/>
      <c r="S23" s="101"/>
      <c r="T23" s="117"/>
      <c r="U23" s="101"/>
      <c r="V23" s="115"/>
      <c r="W23" s="100"/>
    </row>
    <row r="24" spans="1:23" ht="30.75" customHeight="1">
      <c r="A24" s="93"/>
      <c r="B24" s="116"/>
      <c r="C24" s="116"/>
      <c r="D24" s="116"/>
      <c r="E24" s="116"/>
      <c r="F24" s="116"/>
      <c r="G24" s="157"/>
      <c r="H24" s="93"/>
      <c r="I24" s="93"/>
      <c r="J24" s="94"/>
      <c r="K24" s="116"/>
      <c r="L24" s="116"/>
      <c r="M24" s="113"/>
      <c r="N24" s="115"/>
      <c r="O24" s="113"/>
      <c r="P24" s="115"/>
      <c r="Q24" s="116"/>
      <c r="R24" s="117"/>
      <c r="S24" s="101"/>
      <c r="T24" s="117"/>
      <c r="U24" s="101"/>
      <c r="V24" s="115"/>
      <c r="W24" s="100"/>
    </row>
    <row r="25" spans="1:23" ht="98.25" customHeight="1">
      <c r="A25" s="56">
        <v>1</v>
      </c>
      <c r="B25" s="162" t="s">
        <v>56</v>
      </c>
      <c r="C25" s="163"/>
      <c r="D25" s="163"/>
      <c r="E25" s="163"/>
      <c r="F25" s="164"/>
      <c r="G25" s="57" t="s">
        <v>61</v>
      </c>
      <c r="H25" s="98" t="s">
        <v>65</v>
      </c>
      <c r="I25" s="98"/>
      <c r="J25" s="66" t="s">
        <v>71</v>
      </c>
      <c r="K25" s="168" t="s">
        <v>76</v>
      </c>
      <c r="L25" s="169"/>
      <c r="M25" s="74">
        <v>1</v>
      </c>
      <c r="N25" s="67">
        <f>+M25/1</f>
        <v>1</v>
      </c>
      <c r="O25" s="74">
        <v>1</v>
      </c>
      <c r="P25" s="67">
        <f>+O25/1</f>
        <v>1</v>
      </c>
      <c r="Q25" s="68">
        <f>45000000+100000000</f>
        <v>145000000</v>
      </c>
      <c r="R25" s="69">
        <v>126833713</v>
      </c>
      <c r="S25" s="70">
        <f aca="true" t="shared" si="0" ref="S25:S32">R25/Q25</f>
        <v>0.8747152620689655</v>
      </c>
      <c r="T25" s="71">
        <v>126833713</v>
      </c>
      <c r="U25" s="72">
        <f aca="true" t="shared" si="1" ref="U25:U31">T25/Q25</f>
        <v>0.8747152620689655</v>
      </c>
      <c r="V25" s="84" t="s">
        <v>108</v>
      </c>
      <c r="W25" s="84" t="s">
        <v>107</v>
      </c>
    </row>
    <row r="26" spans="1:26" ht="57.75" customHeight="1">
      <c r="A26" s="56">
        <v>2</v>
      </c>
      <c r="B26" s="162" t="s">
        <v>57</v>
      </c>
      <c r="C26" s="163"/>
      <c r="D26" s="163"/>
      <c r="E26" s="163"/>
      <c r="F26" s="164"/>
      <c r="G26" s="57" t="s">
        <v>62</v>
      </c>
      <c r="H26" s="98" t="s">
        <v>66</v>
      </c>
      <c r="I26" s="98"/>
      <c r="J26" s="75" t="s">
        <v>72</v>
      </c>
      <c r="K26" s="95" t="s">
        <v>77</v>
      </c>
      <c r="L26" s="96"/>
      <c r="M26" s="76">
        <v>1</v>
      </c>
      <c r="N26" s="77">
        <f>+M26/1</f>
        <v>1</v>
      </c>
      <c r="O26" s="76">
        <v>1</v>
      </c>
      <c r="P26" s="77">
        <f>+O26/1</f>
        <v>1</v>
      </c>
      <c r="Q26" s="78">
        <v>37000000</v>
      </c>
      <c r="R26" s="79">
        <v>36163954</v>
      </c>
      <c r="S26" s="80">
        <f t="shared" si="0"/>
        <v>0.9774041621621622</v>
      </c>
      <c r="T26" s="81">
        <v>36163954</v>
      </c>
      <c r="U26" s="82">
        <f t="shared" si="1"/>
        <v>0.9774041621621622</v>
      </c>
      <c r="V26" s="83" t="s">
        <v>100</v>
      </c>
      <c r="W26" s="84" t="s">
        <v>88</v>
      </c>
      <c r="Z26" s="54"/>
    </row>
    <row r="27" spans="1:23" ht="66.75" customHeight="1">
      <c r="A27" s="152">
        <v>3</v>
      </c>
      <c r="B27" s="153" t="s">
        <v>58</v>
      </c>
      <c r="C27" s="153"/>
      <c r="D27" s="153"/>
      <c r="E27" s="153"/>
      <c r="F27" s="153"/>
      <c r="G27" s="58" t="s">
        <v>63</v>
      </c>
      <c r="H27" s="98" t="s">
        <v>67</v>
      </c>
      <c r="I27" s="98"/>
      <c r="J27" s="102" t="s">
        <v>73</v>
      </c>
      <c r="K27" s="98" t="s">
        <v>78</v>
      </c>
      <c r="L27" s="98"/>
      <c r="M27" s="85">
        <v>1</v>
      </c>
      <c r="N27" s="77">
        <f>+M27/1</f>
        <v>1</v>
      </c>
      <c r="O27" s="138">
        <f>+AVERAGE(N27:N28)</f>
        <v>1</v>
      </c>
      <c r="P27" s="192">
        <f>+O27</f>
        <v>1</v>
      </c>
      <c r="Q27" s="78">
        <v>12000000</v>
      </c>
      <c r="R27" s="79">
        <v>8470848</v>
      </c>
      <c r="S27" s="80">
        <f t="shared" si="0"/>
        <v>0.705904</v>
      </c>
      <c r="T27" s="81">
        <v>0</v>
      </c>
      <c r="U27" s="82">
        <f t="shared" si="1"/>
        <v>0</v>
      </c>
      <c r="V27" s="83" t="s">
        <v>98</v>
      </c>
      <c r="W27" s="86" t="s">
        <v>99</v>
      </c>
    </row>
    <row r="28" spans="1:23" ht="66.75" customHeight="1">
      <c r="A28" s="152"/>
      <c r="B28" s="153"/>
      <c r="C28" s="153"/>
      <c r="D28" s="153"/>
      <c r="E28" s="153"/>
      <c r="F28" s="153"/>
      <c r="G28" s="58" t="s">
        <v>90</v>
      </c>
      <c r="H28" s="98" t="s">
        <v>91</v>
      </c>
      <c r="I28" s="98"/>
      <c r="J28" s="102"/>
      <c r="K28" s="98" t="s">
        <v>92</v>
      </c>
      <c r="L28" s="98"/>
      <c r="M28" s="85">
        <v>1</v>
      </c>
      <c r="N28" s="77">
        <v>1</v>
      </c>
      <c r="O28" s="138"/>
      <c r="P28" s="192"/>
      <c r="Q28" s="78">
        <v>25000000</v>
      </c>
      <c r="R28" s="79">
        <v>0</v>
      </c>
      <c r="S28" s="80">
        <f t="shared" si="0"/>
        <v>0</v>
      </c>
      <c r="T28" s="81">
        <v>0</v>
      </c>
      <c r="U28" s="82">
        <f t="shared" si="1"/>
        <v>0</v>
      </c>
      <c r="V28" s="83" t="s">
        <v>96</v>
      </c>
      <c r="W28" s="86" t="s">
        <v>97</v>
      </c>
    </row>
    <row r="29" spans="1:23" s="65" customFormat="1" ht="55.5" customHeight="1">
      <c r="A29" s="56">
        <v>4</v>
      </c>
      <c r="B29" s="140" t="s">
        <v>59</v>
      </c>
      <c r="C29" s="141"/>
      <c r="D29" s="141"/>
      <c r="E29" s="141"/>
      <c r="F29" s="142"/>
      <c r="G29" s="64" t="s">
        <v>64</v>
      </c>
      <c r="H29" s="98" t="s">
        <v>68</v>
      </c>
      <c r="I29" s="98"/>
      <c r="J29" s="75" t="s">
        <v>74</v>
      </c>
      <c r="K29" s="95" t="s">
        <v>79</v>
      </c>
      <c r="L29" s="96"/>
      <c r="M29" s="87">
        <v>96</v>
      </c>
      <c r="N29" s="77">
        <f>+M29/100</f>
        <v>0.96</v>
      </c>
      <c r="O29" s="88">
        <v>96</v>
      </c>
      <c r="P29" s="77">
        <v>1</v>
      </c>
      <c r="Q29" s="78">
        <f>140000000+30000000</f>
        <v>170000000</v>
      </c>
      <c r="R29" s="89">
        <v>169918441</v>
      </c>
      <c r="S29" s="80">
        <f>R29/Q29</f>
        <v>0.9995202411764705</v>
      </c>
      <c r="T29" s="81">
        <v>150479132</v>
      </c>
      <c r="U29" s="82">
        <f t="shared" si="1"/>
        <v>0.8851713647058823</v>
      </c>
      <c r="V29" s="83" t="s">
        <v>106</v>
      </c>
      <c r="W29" s="86" t="s">
        <v>104</v>
      </c>
    </row>
    <row r="30" spans="1:28" ht="55.5" customHeight="1">
      <c r="A30" s="160">
        <v>5</v>
      </c>
      <c r="B30" s="179" t="s">
        <v>60</v>
      </c>
      <c r="C30" s="180"/>
      <c r="D30" s="180"/>
      <c r="E30" s="180"/>
      <c r="F30" s="181"/>
      <c r="G30" s="170" t="s">
        <v>60</v>
      </c>
      <c r="H30" s="98" t="s">
        <v>69</v>
      </c>
      <c r="I30" s="98"/>
      <c r="J30" s="118" t="s">
        <v>75</v>
      </c>
      <c r="K30" s="95" t="s">
        <v>80</v>
      </c>
      <c r="L30" s="96"/>
      <c r="M30" s="90">
        <v>0.731</v>
      </c>
      <c r="N30" s="77">
        <f>+M30/1</f>
        <v>0.731</v>
      </c>
      <c r="O30" s="103">
        <f>+(N30+N31)/2</f>
        <v>0.8654999999999999</v>
      </c>
      <c r="P30" s="158">
        <f>O30</f>
        <v>0.8654999999999999</v>
      </c>
      <c r="Q30" s="78">
        <v>37758000</v>
      </c>
      <c r="R30" s="79">
        <v>39730087</v>
      </c>
      <c r="S30" s="80">
        <f t="shared" si="0"/>
        <v>1.0522296466973886</v>
      </c>
      <c r="T30" s="81">
        <v>39730087</v>
      </c>
      <c r="U30" s="82">
        <f t="shared" si="1"/>
        <v>1.0522296466973886</v>
      </c>
      <c r="V30" s="83" t="s">
        <v>101</v>
      </c>
      <c r="W30" s="86" t="str">
        <f>+'[1]LisAuxPptalCuentasExcel'!$P$7</f>
        <v>DIS-2019000343</v>
      </c>
      <c r="Z30" s="55"/>
      <c r="AB30" s="53"/>
    </row>
    <row r="31" spans="1:23" ht="52.5" customHeight="1">
      <c r="A31" s="161"/>
      <c r="B31" s="182"/>
      <c r="C31" s="183"/>
      <c r="D31" s="183"/>
      <c r="E31" s="183"/>
      <c r="F31" s="184"/>
      <c r="G31" s="171"/>
      <c r="H31" s="98" t="s">
        <v>70</v>
      </c>
      <c r="I31" s="98"/>
      <c r="J31" s="119"/>
      <c r="K31" s="95" t="s">
        <v>81</v>
      </c>
      <c r="L31" s="96"/>
      <c r="M31" s="85">
        <v>1</v>
      </c>
      <c r="N31" s="77">
        <v>1</v>
      </c>
      <c r="O31" s="104"/>
      <c r="P31" s="159"/>
      <c r="Q31" s="78">
        <v>8242000</v>
      </c>
      <c r="R31" s="79">
        <v>7002900</v>
      </c>
      <c r="S31" s="80">
        <f t="shared" si="0"/>
        <v>0.8496602766318855</v>
      </c>
      <c r="T31" s="81">
        <v>0</v>
      </c>
      <c r="U31" s="82">
        <f t="shared" si="1"/>
        <v>0</v>
      </c>
      <c r="V31" s="83" t="s">
        <v>102</v>
      </c>
      <c r="W31" s="86" t="s">
        <v>103</v>
      </c>
    </row>
    <row r="32" spans="2:21" s="23" customFormat="1" ht="30.75" customHeight="1">
      <c r="B32" s="97"/>
      <c r="C32" s="97"/>
      <c r="D32" s="40"/>
      <c r="E32" s="33"/>
      <c r="F32" s="41"/>
      <c r="G32" s="172"/>
      <c r="H32" s="172"/>
      <c r="K32" s="44"/>
      <c r="L32" s="44"/>
      <c r="M32" s="45" t="s">
        <v>3</v>
      </c>
      <c r="N32" s="48">
        <f>AVERAGE(N25:N31)</f>
        <v>0.9558571428571428</v>
      </c>
      <c r="O32" s="49"/>
      <c r="P32" s="50">
        <f>AVERAGE(P25:P31)</f>
        <v>0.9731</v>
      </c>
      <c r="Q32" s="51">
        <f>SUM(Q25:Q31)</f>
        <v>435000000</v>
      </c>
      <c r="R32" s="61">
        <f>SUM(R25:R31)</f>
        <v>388119943</v>
      </c>
      <c r="S32" s="62">
        <f t="shared" si="0"/>
        <v>0.8922297540229885</v>
      </c>
      <c r="T32" s="63">
        <f>SUM(T25:T31)</f>
        <v>353206886</v>
      </c>
      <c r="U32" s="52">
        <f>T32/Q32</f>
        <v>0.8119698528735633</v>
      </c>
    </row>
    <row r="33" spans="2:22" s="23" customFormat="1" ht="30.75" customHeight="1">
      <c r="B33" s="165" t="s">
        <v>35</v>
      </c>
      <c r="C33" s="165"/>
      <c r="D33" s="39">
        <v>2</v>
      </c>
      <c r="F33" s="24" t="s">
        <v>34</v>
      </c>
      <c r="G33" s="166">
        <v>43629</v>
      </c>
      <c r="H33" s="167"/>
      <c r="M33" s="29"/>
      <c r="N33" s="42"/>
      <c r="O33" s="25"/>
      <c r="P33" s="25"/>
      <c r="Q33" s="43"/>
      <c r="R33" s="91"/>
      <c r="S33" s="26"/>
      <c r="T33" s="92"/>
      <c r="U33" s="60"/>
      <c r="V33" s="73"/>
    </row>
    <row r="34" spans="18:20" ht="12.75">
      <c r="R34" s="9"/>
      <c r="S34" s="9"/>
      <c r="T34" s="59"/>
    </row>
    <row r="35" spans="18:20" ht="12.75">
      <c r="R35" s="9"/>
      <c r="S35" s="9"/>
      <c r="T35" s="9"/>
    </row>
    <row r="36" spans="1:22" s="11" customFormat="1" ht="21.75" customHeight="1">
      <c r="A36" s="1"/>
      <c r="B36" s="10"/>
      <c r="C36" s="139" t="s">
        <v>37</v>
      </c>
      <c r="D36" s="139"/>
      <c r="E36" s="139"/>
      <c r="F36" s="139"/>
      <c r="G36" s="139"/>
      <c r="H36" s="139"/>
      <c r="I36" s="139"/>
      <c r="J36" s="139"/>
      <c r="K36" s="139"/>
      <c r="L36" s="139"/>
      <c r="M36" s="136" t="s">
        <v>43</v>
      </c>
      <c r="N36" s="136"/>
      <c r="O36" s="136"/>
      <c r="P36" s="136"/>
      <c r="Q36" s="136"/>
      <c r="R36" s="136"/>
      <c r="S36" s="136"/>
      <c r="T36" s="136"/>
      <c r="U36" s="136"/>
      <c r="V36" s="137"/>
    </row>
    <row r="37" spans="1:22" s="11" customFormat="1" ht="29.25" customHeight="1">
      <c r="A37" s="173" t="s">
        <v>14</v>
      </c>
      <c r="B37" s="174"/>
      <c r="C37" s="139" t="s">
        <v>105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6" t="s">
        <v>94</v>
      </c>
      <c r="N37" s="136"/>
      <c r="O37" s="136"/>
      <c r="P37" s="136"/>
      <c r="Q37" s="136"/>
      <c r="R37" s="136"/>
      <c r="S37" s="136"/>
      <c r="T37" s="136"/>
      <c r="U37" s="136"/>
      <c r="V37" s="137"/>
    </row>
    <row r="38" spans="1:22" ht="29.25" customHeight="1">
      <c r="A38" s="173" t="s">
        <v>13</v>
      </c>
      <c r="B38" s="174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6"/>
      <c r="N38" s="136"/>
      <c r="O38" s="136"/>
      <c r="P38" s="136"/>
      <c r="Q38" s="136"/>
      <c r="R38" s="136"/>
      <c r="S38" s="136"/>
      <c r="T38" s="136"/>
      <c r="U38" s="136"/>
      <c r="V38" s="137"/>
    </row>
    <row r="39" spans="1:22" ht="29.25" customHeight="1">
      <c r="A39" s="173" t="s">
        <v>15</v>
      </c>
      <c r="B39" s="174"/>
      <c r="C39" s="139" t="s">
        <v>82</v>
      </c>
      <c r="D39" s="139"/>
      <c r="E39" s="139"/>
      <c r="F39" s="139"/>
      <c r="G39" s="139"/>
      <c r="H39" s="139"/>
      <c r="I39" s="139"/>
      <c r="J39" s="139"/>
      <c r="K39" s="139"/>
      <c r="L39" s="139"/>
      <c r="M39" s="136" t="s">
        <v>50</v>
      </c>
      <c r="N39" s="136"/>
      <c r="O39" s="136"/>
      <c r="P39" s="136"/>
      <c r="Q39" s="136"/>
      <c r="R39" s="136"/>
      <c r="S39" s="136"/>
      <c r="T39" s="136"/>
      <c r="U39" s="136"/>
      <c r="V39" s="137"/>
    </row>
    <row r="40" spans="1:22" ht="29.25" customHeight="1">
      <c r="A40" s="173" t="s">
        <v>16</v>
      </c>
      <c r="B40" s="174"/>
      <c r="C40" s="191">
        <v>43829</v>
      </c>
      <c r="D40" s="139"/>
      <c r="E40" s="139"/>
      <c r="F40" s="139"/>
      <c r="G40" s="139"/>
      <c r="H40" s="139"/>
      <c r="I40" s="139"/>
      <c r="J40" s="139"/>
      <c r="K40" s="139"/>
      <c r="L40" s="139"/>
      <c r="M40" s="188">
        <f>+C40</f>
        <v>43829</v>
      </c>
      <c r="N40" s="136"/>
      <c r="O40" s="136"/>
      <c r="P40" s="136"/>
      <c r="Q40" s="136"/>
      <c r="R40" s="136"/>
      <c r="S40" s="136"/>
      <c r="T40" s="136"/>
      <c r="U40" s="136"/>
      <c r="V40" s="137"/>
    </row>
    <row r="53" ht="12.75">
      <c r="K53" s="27"/>
    </row>
  </sheetData>
  <sheetProtection/>
  <mergeCells count="87">
    <mergeCell ref="S3:U3"/>
    <mergeCell ref="D11:G11"/>
    <mergeCell ref="M40:V40"/>
    <mergeCell ref="A19:C21"/>
    <mergeCell ref="A37:B37"/>
    <mergeCell ref="C40:L40"/>
    <mergeCell ref="C36:L36"/>
    <mergeCell ref="A40:B40"/>
    <mergeCell ref="M39:V39"/>
    <mergeCell ref="P27:P28"/>
    <mergeCell ref="H31:I31"/>
    <mergeCell ref="B30:F31"/>
    <mergeCell ref="M38:V38"/>
    <mergeCell ref="B29:F29"/>
    <mergeCell ref="A38:B38"/>
    <mergeCell ref="H30:I30"/>
    <mergeCell ref="K29:L29"/>
    <mergeCell ref="A39:B39"/>
    <mergeCell ref="C39:L39"/>
    <mergeCell ref="S1:V1"/>
    <mergeCell ref="S2:V2"/>
    <mergeCell ref="A5:V5"/>
    <mergeCell ref="A1:C4"/>
    <mergeCell ref="D1:R2"/>
    <mergeCell ref="C38:L38"/>
    <mergeCell ref="B25:F25"/>
    <mergeCell ref="S22:S24"/>
    <mergeCell ref="A22:A24"/>
    <mergeCell ref="P30:P31"/>
    <mergeCell ref="A30:A31"/>
    <mergeCell ref="B26:F26"/>
    <mergeCell ref="B33:C33"/>
    <mergeCell ref="M36:V36"/>
    <mergeCell ref="G33:H33"/>
    <mergeCell ref="K25:L25"/>
    <mergeCell ref="G30:G31"/>
    <mergeCell ref="G32:H32"/>
    <mergeCell ref="D12:G14"/>
    <mergeCell ref="A27:A28"/>
    <mergeCell ref="B27:F28"/>
    <mergeCell ref="A16:C18"/>
    <mergeCell ref="D16:G18"/>
    <mergeCell ref="H29:I29"/>
    <mergeCell ref="B22:F24"/>
    <mergeCell ref="G22:G24"/>
    <mergeCell ref="H22:I24"/>
    <mergeCell ref="H25:I25"/>
    <mergeCell ref="S4:U4"/>
    <mergeCell ref="A12:C14"/>
    <mergeCell ref="D19:G21"/>
    <mergeCell ref="A11:C11"/>
    <mergeCell ref="D3:R4"/>
    <mergeCell ref="M37:V37"/>
    <mergeCell ref="O27:O28"/>
    <mergeCell ref="C37:L37"/>
    <mergeCell ref="A15:C15"/>
    <mergeCell ref="D15:G15"/>
    <mergeCell ref="H26:I26"/>
    <mergeCell ref="H27:I27"/>
    <mergeCell ref="T22:T24"/>
    <mergeCell ref="K31:L31"/>
    <mergeCell ref="P23:P24"/>
    <mergeCell ref="M22:N22"/>
    <mergeCell ref="J30:J31"/>
    <mergeCell ref="K30:L30"/>
    <mergeCell ref="K22:L24"/>
    <mergeCell ref="N23:N24"/>
    <mergeCell ref="H28:I28"/>
    <mergeCell ref="K11:L13"/>
    <mergeCell ref="Q11:R13"/>
    <mergeCell ref="O22:P22"/>
    <mergeCell ref="M23:M24"/>
    <mergeCell ref="O23:O24"/>
    <mergeCell ref="M14:V14"/>
    <mergeCell ref="V22:V24"/>
    <mergeCell ref="Q22:Q24"/>
    <mergeCell ref="R22:R24"/>
    <mergeCell ref="M11:P11"/>
    <mergeCell ref="J22:J24"/>
    <mergeCell ref="K26:L26"/>
    <mergeCell ref="B32:C32"/>
    <mergeCell ref="K27:L27"/>
    <mergeCell ref="W22:W24"/>
    <mergeCell ref="U22:U24"/>
    <mergeCell ref="K28:L28"/>
    <mergeCell ref="J27:J28"/>
    <mergeCell ref="O30:O31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1" scale="2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20:I25"/>
  <sheetViews>
    <sheetView zoomScalePageLayoutView="0" workbookViewId="0" topLeftCell="A1">
      <selection activeCell="I22" sqref="I22"/>
    </sheetView>
  </sheetViews>
  <sheetFormatPr defaultColWidth="11.421875" defaultRowHeight="12.75"/>
  <sheetData>
    <row r="20" spans="7:9" ht="12.75">
      <c r="G20">
        <v>27146554</v>
      </c>
      <c r="H20">
        <v>7228800</v>
      </c>
      <c r="I20">
        <v>7228800</v>
      </c>
    </row>
    <row r="21" spans="7:9" ht="12.75">
      <c r="G21">
        <v>40091325</v>
      </c>
      <c r="H21">
        <v>162689641</v>
      </c>
      <c r="I21">
        <v>143250332</v>
      </c>
    </row>
    <row r="22" spans="7:9" ht="12.75">
      <c r="G22">
        <v>13463640</v>
      </c>
      <c r="H22">
        <f>SUM(H20:H21)</f>
        <v>169918441</v>
      </c>
      <c r="I22">
        <f>SUM(I20:I21)</f>
        <v>150479132</v>
      </c>
    </row>
    <row r="23" ht="12.75">
      <c r="G23">
        <v>24982532</v>
      </c>
    </row>
    <row r="24" ht="12.75">
      <c r="G24">
        <v>21149662</v>
      </c>
    </row>
    <row r="25" ht="12.75">
      <c r="G25">
        <f>SUM(G20:G24)</f>
        <v>126833713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Luis Gabriel Rodriguez Villamizar</cp:lastModifiedBy>
  <cp:lastPrinted>2017-09-19T13:50:20Z</cp:lastPrinted>
  <dcterms:created xsi:type="dcterms:W3CDTF">2009-04-01T16:45:05Z</dcterms:created>
  <dcterms:modified xsi:type="dcterms:W3CDTF">2020-02-10T18:10:19Z</dcterms:modified>
  <cp:category/>
  <cp:version/>
  <cp:contentType/>
  <cp:contentStatus/>
</cp:coreProperties>
</file>