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304" activeTab="0"/>
  </bookViews>
  <sheets>
    <sheet name="FEV-18" sheetId="1" r:id="rId1"/>
  </sheets>
  <definedNames>
    <definedName name="_xlnm.Print_Area" localSheetId="0">'FEV-18'!$A$22:$Y$30</definedName>
  </definedNames>
  <calcPr fullCalcOnLoad="1"/>
</workbook>
</file>

<file path=xl/comments1.xml><?xml version="1.0" encoding="utf-8"?>
<comments xmlns="http://schemas.openxmlformats.org/spreadsheetml/2006/main">
  <authors>
    <author>Celia Vel?squez</author>
  </authors>
  <commentList>
    <comment ref="M22" authorId="0">
      <text>
        <r>
          <rPr>
            <b/>
            <sz val="9"/>
            <rFont val="Tahoma"/>
            <family val="2"/>
          </rPr>
          <t>Esta casilla corresponde a cada actividad POA según su indicador</t>
        </r>
        <r>
          <rPr>
            <sz val="9"/>
            <rFont val="Tahoma"/>
            <family val="2"/>
          </rPr>
          <t xml:space="preserve">
</t>
        </r>
      </text>
    </comment>
    <comment ref="P22" authorId="0">
      <text>
        <r>
          <rPr>
            <b/>
            <sz val="9"/>
            <rFont val="Tahoma"/>
            <family val="2"/>
          </rPr>
          <t>Esta actividad corresponde al promedio ponderadode todas las actividades POA que cumplen la meta PA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<sst xmlns="http://schemas.openxmlformats.org/spreadsheetml/2006/main" count="143" uniqueCount="133">
  <si>
    <t>PROYECTO:</t>
  </si>
  <si>
    <t>JUNIO</t>
  </si>
  <si>
    <t>SEPTIEMBRE</t>
  </si>
  <si>
    <t>DICIEMBRE</t>
  </si>
  <si>
    <t>TOTAL</t>
  </si>
  <si>
    <t>PRESUPUESTO</t>
  </si>
  <si>
    <t>VALOR ($)</t>
  </si>
  <si>
    <t>Presupuesto asignado inicialmente</t>
  </si>
  <si>
    <t xml:space="preserve">LINEA ESTRATEGICA DEL PGAR: </t>
  </si>
  <si>
    <t>Adición o ajuste (1):</t>
  </si>
  <si>
    <t>(+ o -)</t>
  </si>
  <si>
    <t>Adición o ajuste (2):</t>
  </si>
  <si>
    <t>Adición o ajuste (3):</t>
  </si>
  <si>
    <t>Adición o ajuste (4):</t>
  </si>
  <si>
    <t>FIRMA</t>
  </si>
  <si>
    <t>NOMBRE</t>
  </si>
  <si>
    <t>CARGO / ROL</t>
  </si>
  <si>
    <t>FECHA</t>
  </si>
  <si>
    <t>% DE AVANCE FÍSICO ACUMULADO</t>
  </si>
  <si>
    <t>CORPORACIÓN AUTÓNOMA REGIONAL DE BOYACÁ</t>
  </si>
  <si>
    <t>FORMATO DE REGISTRO</t>
  </si>
  <si>
    <t>SISTEMA INTEGRADO DE GESTIÓN DE LA CALIDAD</t>
  </si>
  <si>
    <t>FEV-18</t>
  </si>
  <si>
    <t>Página 1 de 1</t>
  </si>
  <si>
    <t xml:space="preserve">EVALUACIÓN A FIN DE: Marque X </t>
  </si>
  <si>
    <t>RESULTADO DEL INDICADOR A LA FECHA DE CORTE</t>
  </si>
  <si>
    <t>PRESUPUESTO
ACTIVIDAD
($)</t>
  </si>
  <si>
    <t>VALOR COMPROMETIDO ($)
ACTIVIDAD</t>
  </si>
  <si>
    <t>% DE EJECUCIÓN
PRESUPUESTAL</t>
  </si>
  <si>
    <t>PROGRAMA PLAN DE ACCION:</t>
  </si>
  <si>
    <t>RUBRO PRESUPUESTAL</t>
  </si>
  <si>
    <t>Adición o ajuste (5):</t>
  </si>
  <si>
    <t>Adición o ajuste (6):</t>
  </si>
  <si>
    <t>Adición o ajuste (7):</t>
  </si>
  <si>
    <t>Adición o ajuste (8):</t>
  </si>
  <si>
    <t>Fecha de la versión</t>
  </si>
  <si>
    <t>Versión POA a evaluar</t>
  </si>
  <si>
    <t>OBSERVACIONES (SEGÚN APLIQUE)</t>
  </si>
  <si>
    <t>ELABORÓ</t>
  </si>
  <si>
    <t>INDICADORES POA DE RENDIMIENTO O GESTION</t>
  </si>
  <si>
    <t xml:space="preserve">METAS MATRIZ ACCIONES OPERATIVAS  PROYECTO PA </t>
  </si>
  <si>
    <t>ACTIVIDADES  POA</t>
  </si>
  <si>
    <t>EVALUACIÓN MISIONAL</t>
  </si>
  <si>
    <t xml:space="preserve">TRIMESTRE EVALUADO </t>
  </si>
  <si>
    <t>APROBO</t>
  </si>
  <si>
    <t>VALOR PAGADO ($)
ACTIVIDAD</t>
  </si>
  <si>
    <t>% DE EJECUCIÓN
SOBRE PAGOS</t>
  </si>
  <si>
    <t>SUBPROGRAMA:</t>
  </si>
  <si>
    <r>
      <rPr>
        <b/>
        <sz val="10"/>
        <rFont val="Arial"/>
        <family val="2"/>
      </rPr>
      <t>FUENTE DE VERIFICACION DE EVIDENCIAS REPORTADAS</t>
    </r>
    <r>
      <rPr>
        <sz val="10"/>
        <rFont val="Arial"/>
        <family val="0"/>
      </rPr>
      <t xml:space="preserve"> 
(Señalar ruta magnetica o fisica de acceso a la evidencia)</t>
    </r>
  </si>
  <si>
    <t>Versión 0</t>
  </si>
  <si>
    <t>REGISTRO PARA  SEGUIMIENTO PLANES OPERATIVOS - POAS</t>
  </si>
  <si>
    <t>LUZ DEYANIRA GONZALEZ CASTILLO</t>
  </si>
  <si>
    <t>Subdirectora de Planeación y Sistemas de Información</t>
  </si>
  <si>
    <t>FORTALECIMIENTO DEL SINA PARA LA GESTIÓN AMBIENTAL</t>
  </si>
  <si>
    <t>Fortalecimiento Interno</t>
  </si>
  <si>
    <t>Gestión de Información y Desarrollo Tecnológico</t>
  </si>
  <si>
    <t>Profesional especializado Grado - 16</t>
  </si>
  <si>
    <t>Implementar y mantener el Gobierno Digital</t>
  </si>
  <si>
    <t>3204-0900-0001-0001-05</t>
  </si>
  <si>
    <t>Actualizar la infraestructura tecnológica de la entidad</t>
  </si>
  <si>
    <t>Establecer los mecanismos necesarios para mantener la seguridad de la información</t>
  </si>
  <si>
    <t>Garantizar la conexión a internet de las sedes corporativas</t>
  </si>
  <si>
    <t>Garantizar el servicio de correo electrónico a todos los funcionarios de la Corporación</t>
  </si>
  <si>
    <t xml:space="preserve">Implementar acciones priorizadas en el Plan Estratégico de Tecnologías de la Información PETI, Plan de Tratamiento de Riesgos de seguridad y privacidad de la información PTRI, y Plan de Seguridad y privacidad de la información PSPI  </t>
  </si>
  <si>
    <t>Actualizar los equipos, servidores y licenciamiento de la entidad</t>
  </si>
  <si>
    <t>Administrar el Sistema de Información de la Corporación</t>
  </si>
  <si>
    <t>Actualización de la arquitectura en la nube del sistema de información corporativo</t>
  </si>
  <si>
    <t>Mantener el servicio de seguridad perimetral y copias de seguridad de la información</t>
  </si>
  <si>
    <t>Mantener el servicio de conexión a internet de la corporación</t>
  </si>
  <si>
    <t>Mantener el servicio de correo electrónico para los funcionarios de la corporación</t>
  </si>
  <si>
    <t>Administración de servidores físicos, cloud y licencias de software propietario dentro  de las acciones priorizadas y desarrolladas PETI, PTRI, PSPI</t>
  </si>
  <si>
    <t>Generación de los ambientes de prueba y producción de las bases de datos del SIC.</t>
  </si>
  <si>
    <t>Actualización y mantenimiento de las bases de datos de los subsistemas del Sistema de Información Corporativo (SIC)</t>
  </si>
  <si>
    <t>Generación y actualización de manuales y procedimientos del SIC de acuerdo a las politicas PETI, PTRI y PSPI</t>
  </si>
  <si>
    <t>Consolidación, organización y actualización de la información del SIC de acuerdo a las politicas del MinTic</t>
  </si>
  <si>
    <t>Generar el diagnostico de la información para realizar el proceso de migración de los subsistemas de ALMERA, KOHA y SISMAN a la arquitectura en la nube corporativa.</t>
  </si>
  <si>
    <t>(Contratos realizados para la actualización y renovación de los equipos de computo, periféricos y resdes /Contratos para la actualización y renovación de los equipos de computo, periféricos y resdes Programados en el año)*100</t>
  </si>
  <si>
    <t>% de administración del Sistema de Información Corporativo mensual/programado</t>
  </si>
  <si>
    <t>% de subsistemas migrados/% de subsistemas programados para migracion</t>
  </si>
  <si>
    <t>(Contratos realizados para la seguridad perimetral y realización de copias de seguridad digital /Contratos para la seguridad perimetral y realización de copias de seguridad digital Programados en el año)*100</t>
  </si>
  <si>
    <t>(Contratos realizados para el servicio de conexión a internet /Contratos para el servicio de conexión a internet Programados en el año)*100</t>
  </si>
  <si>
    <t>(Contratos realizados para el servicio de correo electronico /Contratos para el servicio de correo electrónico Programados en el año)*100</t>
  </si>
  <si>
    <t>% de administración de los servidores del SIC mensual/programado</t>
  </si>
  <si>
    <t>Ambientes de pruebas y producción desarrollados/programados</t>
  </si>
  <si>
    <t>% de las bases de datos actualizadas/programadas</t>
  </si>
  <si>
    <t>% de manuales y procedimientos ajustados y generados/programados</t>
  </si>
  <si>
    <t>% de documentos consolidados, organizados y actualizados/programados</t>
  </si>
  <si>
    <t>% de diagnosticos generados/programados</t>
  </si>
  <si>
    <t>10% de los equipos de computo, servidores y software actualizado</t>
  </si>
  <si>
    <t>100% de la administración del Sistema de Información Corporativo</t>
  </si>
  <si>
    <t xml:space="preserve">100% de los subsistemas migrados a la arquitectura en la nube </t>
  </si>
  <si>
    <t>100% de seguridad primetral y copias de seguridad de la información realizadas</t>
  </si>
  <si>
    <t>100% de las sedes de la corporación con servicio de internet</t>
  </si>
  <si>
    <t>100% de los funcionarios de la corporación con servicio de correo electrónico</t>
  </si>
  <si>
    <t>100% de la administración de servidores con informes mensual de las actividades realizadas</t>
  </si>
  <si>
    <t>2 ambientes de pruebas y producción de las bases de datos del SIC durante el año 2019</t>
  </si>
  <si>
    <t>100% de las bases de datos actualizadas del SIC</t>
  </si>
  <si>
    <t>100% de los manuales y procedimientos actualizados y generados el año 2019</t>
  </si>
  <si>
    <t>100% de la información del SIC consolidada, organizada y actualizada en el año 2019.</t>
  </si>
  <si>
    <t>3 diagnosticos de la información a migrar para los sistemas a migrar a la arquitectura en la nube (ALMERA, SYSMAN y KOHA), durante el año 2019</t>
  </si>
  <si>
    <r>
      <t xml:space="preserve">AÑO: </t>
    </r>
    <r>
      <rPr>
        <b/>
        <u val="single"/>
        <sz val="16"/>
        <rFont val="Arial"/>
        <family val="2"/>
      </rPr>
      <t>2019</t>
    </r>
  </si>
  <si>
    <t>AVANCE METAS PA 2019</t>
  </si>
  <si>
    <t>AVANCE METAS POA 2019</t>
  </si>
  <si>
    <t>METAS AÑO 2019 P.A.</t>
  </si>
  <si>
    <t>METAS AÑO 2019 POA</t>
  </si>
  <si>
    <t>PEDRO DAMIAN VELA MENDIETA</t>
  </si>
  <si>
    <t>MARZO</t>
  </si>
  <si>
    <t>Total</t>
  </si>
  <si>
    <t>No.</t>
  </si>
  <si>
    <t>X</t>
  </si>
  <si>
    <t xml:space="preserve">22/04/2019 SISTETRONICS LTDA. CDS-2019144 14872850 F162
22/04/2019 SISTETRONICS LTDA. CDS-2019145 14541675 F161
</t>
  </si>
  <si>
    <t xml:space="preserve">05/02/2019 BOLIVAR FONSECA OMAR DAVID CPS-2019060 47951040 F11
</t>
  </si>
  <si>
    <t xml:space="preserve">02/07/2019 EFORCERS S.A. CDS 2018150 30834662 F229
</t>
  </si>
  <si>
    <t xml:space="preserve">22/07/2019 EFORCERS S.A. CDS-2019213 139102570 F239
</t>
  </si>
  <si>
    <t xml:space="preserve">31/01/2019 VELASQUEZ ANDRADE DAVID HASSIR CPS-2019049 20000000 F22
</t>
  </si>
  <si>
    <t xml:space="preserve">31/01/2019 VELASQUEZ ANDRADE DAVID HASSIR CPS-2019049 21284480 F22
</t>
  </si>
  <si>
    <t xml:space="preserve">01/02/2019 NIÑO PINILLA IRMA LORENA CPS-2019053 11957320 F21
</t>
  </si>
  <si>
    <t xml:space="preserve">01/02/2019 NIÑO PINILLA IRMA LORENA CPS-2019053 20000000 F21
</t>
  </si>
  <si>
    <t xml:space="preserve">31/01/2019 BECERRA CHAPARRO WILSON ARMANDO CPS-2019050 13457320 F23
</t>
  </si>
  <si>
    <t>31/01/2019 BECERRA CHAPARRO WILSON ARMANDO CPS-2019050 18500000 F23</t>
  </si>
  <si>
    <t>NA</t>
  </si>
  <si>
    <t xml:space="preserve">11/01/2019 ETB SA ESP CIA-2018163 6714551 F7
01/02/2019 ETB SA ESP CIA-2019057 41321622 F71
13/03/2019 ETB SA ESP CIA-2019124 27708874 F121
28/06/2019 COLOMBIA MAS TV S.A.S. CCS-2019186 21505680 F154
01/03/2019 AZTECA COMUNICACIONES COLOMBIA S.A.S CCS-2017223 1911616 F118
</t>
  </si>
  <si>
    <t xml:space="preserve">F162 18/07/2019 EGR 2019001647 SISTETRONICS LTDA. 14872850
F161 18/07/2019 EGR 2019001647 SISTETRONICS LTDA. 14541675
</t>
  </si>
  <si>
    <t>En Estudios Previos V2</t>
  </si>
  <si>
    <t>F11 05/03/2019 EGR 2019000317 BOLIVAR FONSECA OMAR DAVID 3995920
F11 09/04/2019 EGR 2019000666 BOLIVAR FONSECA OMAR DAVID 4795104
F11 10/05/2019 EGR 2019000945 BOLIVAR FONSECA OMAR DAVID 4795104
F11 05/06/2019 EGR 2019001240 BOLIVAR FONSECA OMAR DAVID 4795104
F11 11/07/2019 EGR 2019001602 BOLIVAR FONSECA OMAR DAVID 4795104
F11 01/08/2019 EGR 2019001780 BOLIVAR FONSECA OMAR DAVID 4795104
F11 06/09/2019 EGR 2019002200 BOLIVAR FONSECA OMAR DAVID 4795104</t>
  </si>
  <si>
    <t xml:space="preserve">F7 11/04/2019 EGR 2019000690 ETB SA ESP 269398
F71 11/04/2019 EGR 2019000690 ETB SA ESP 3669108
F71 07/05/2019 EGR 2019000928 ETB SA ESP 3669108
F71 07/06/2019 EGR 2019001297 ETB SA ESP 3669108
F71 04/07/2019 EGR 2019001521 ETB SA ESP 3669108
F71 13/08/2019 EGR 2019001928 ETB SA ESP 3669108
F71 03/09/2019 EGR 2019002135 ETB SA ESP 4387244
F121 24/05/2019 EGR 2019001112 ETB SA ESP 2011127
F121 04/07/2019 EGR 2019001521 ETB SA ESP 3463609
F121 04/07/2019 EGR 2019001521 ETB SA ESP 3463609
F121 13/08/2019 EGR 2019001928 ETB SA ESP 3463609
F121 03/09/2019 EGR 2019002135 ETB SA ESP 3463609
F118 20/05/2019 EGR 2019001041 AZTECA COMUNICACIONES COLOMBIA S.A.S 955808
</t>
  </si>
  <si>
    <t xml:space="preserve">
F22 05/03/2019 EGR 2019000312 VELASQUEZ ANDRADE DAVID HASSIR 4128448
F22 08/04/2019 EGR 2019000650 VELASQUEZ ANDRADE DAVID HASSIR 4128448
F22 03/05/2019 EGR 2019000831 VELASQUEZ ANDRADE DAVID HASSIR 4128448
F22 05/06/2019 EGR 2019001239 VELASQUEZ ANDRADE DAVID HASSIR 4128448
F22 04/07/2019 EGR 2019001539 VELASQUEZ ANDRADE DAVID HASSIR 3486208
</t>
  </si>
  <si>
    <t>F22 04/07/2019 EGR 2019001539 VELASQUEZ ANDRADE DAVID HASSIR 642240
F22 09/08/2019 EGR 2019001908 VELASQUEZ ANDRADE DAVID HASSIR 4128448
F22 03/09/2019 EGR 2019002149 VELASQUEZ ANDRADE DAVID HASSIR 4128448</t>
  </si>
  <si>
    <t xml:space="preserve">
F21 20/03/2019 EGR 2019000439 NIÑO PINILLA IRMA LORENA 2876159
F21 10/05/2019 EGR 2019000947 NIÑO PINILLA IRMA LORENA 6391464
F21 05/06/2019 EGR 2019001278 NIÑO PINILLA IRMA LORENA 2689697
</t>
  </si>
  <si>
    <t>F21 05/06/2019 EGR 2019001278 NIÑO PINILLA IRMA LORENA 506035
F21 09/07/2019 EGR 2019001589 NIÑO PINILLA IRMA LORENA 3195732
F21 01/08/2019 EGR 2019001779 NIÑO PINILLA IRMA LORENA 3195732
F21 06/09/2019 EGR 2019002199 NIÑO PINILLA IRMA LORENA 3195732</t>
  </si>
  <si>
    <t xml:space="preserve">
F23 01/03/2019 EGR 2019000264 BECERRA CHAPARRO WILSON ARMANDO 3195732
F23 08/04/2019 EGR 2019000651 BECERRA CHAPARRO WILSON ARMANDO 3195732
F23 30/04/2019 EGR 2019000781 BECERRA CHAPARRO WILSON ARMANDO 3195732
F23 05/06/2019 EGR 2019001242 BECERRA CHAPARRO WILSON ARMANDO 3195732
F23 11/07/2019 EGR 2019001606 BECERRA CHAPARRO WILSON ARMANDO 674392
</t>
  </si>
  <si>
    <t>F23 11/07/2019 EGR 2019001606 BECERRA CHAPARRO WILSON ARMANDO 2521340
F23 01/08/2019 EGR 2019001781 BECERRA CHAPARRO WILSON ARMANDO 3195732
F23 03/09/2019 EGR 2019002177 BECERRA CHAPARRO WILSON ARMANDO 3195732</t>
  </si>
  <si>
    <t>OK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</si>
</sst>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 * #,##0.00_ ;_ * \-#,##0.00_ ;_ * &quot;-&quot;??_ ;_ @_ "/>
    <numFmt numFmtId="181" formatCode="_(* #,##0_);_(* \(#,##0\);_(* &quot;-&quot;??_);_(@_)"/>
    <numFmt numFmtId="182" formatCode="_-[$$-340A]\ * #,##0_-;\-[$$-340A]\ * #,##0_-;_-[$$-340A]\ * &quot;-&quot;_-;_-@_-"/>
    <numFmt numFmtId="183" formatCode="_-&quot;$&quot;* #,##0_-;\-&quot;$&quot;* #,##0_-;_-&quot;$&quot;* &quot;-&quot;??_-;_-@_-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"/>
    <numFmt numFmtId="189" formatCode="0.000%"/>
    <numFmt numFmtId="190" formatCode="0.0%"/>
    <numFmt numFmtId="191" formatCode="_(* #,##0.0_);_(* \(#,##0.0\);_(* &quot;-&quot;_);_(@_)"/>
    <numFmt numFmtId="192" formatCode="_(* #,##0.00_);_(* \(#,##0.00\);_(* &quot;-&quot;_);_(@_)"/>
    <numFmt numFmtId="193" formatCode="#,##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u val="single"/>
      <sz val="16"/>
      <name val="Arial"/>
      <family val="2"/>
    </font>
    <font>
      <sz val="14"/>
      <color indexed="8"/>
      <name val="Arial Narrow"/>
      <family val="2"/>
    </font>
    <font>
      <sz val="9"/>
      <color indexed="8"/>
      <name val="Trebuchet MS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4"/>
      <color theme="1"/>
      <name val="Arial Narrow"/>
      <family val="2"/>
    </font>
    <font>
      <sz val="9"/>
      <color rgb="FF000000"/>
      <name val="Trebuchet MS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5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231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vertical="center"/>
      <protection locked="0"/>
    </xf>
    <xf numFmtId="49" fontId="20" fillId="0" borderId="0" xfId="51" applyNumberFormat="1" applyFont="1" applyBorder="1" applyAlignment="1" applyProtection="1">
      <alignment vertical="center"/>
      <protection locked="0"/>
    </xf>
    <xf numFmtId="49" fontId="20" fillId="0" borderId="0" xfId="51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9" fontId="0" fillId="0" borderId="0" xfId="51" applyNumberFormat="1" applyFont="1" applyAlignment="1" applyProtection="1">
      <alignment vertical="center"/>
      <protection locked="0"/>
    </xf>
    <xf numFmtId="3" fontId="0" fillId="0" borderId="0" xfId="0" applyNumberFormat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vertical="center"/>
      <protection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0" fontId="19" fillId="0" borderId="1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3" fontId="0" fillId="0" borderId="0" xfId="0" applyNumberFormat="1" applyFont="1" applyFill="1" applyBorder="1" applyAlignment="1" applyProtection="1">
      <alignment horizontal="left" vertical="center"/>
      <protection/>
    </xf>
    <xf numFmtId="182" fontId="2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10" xfId="0" applyBorder="1" applyAlignment="1" applyProtection="1">
      <alignment horizontal="justify" vertical="center"/>
      <protection/>
    </xf>
    <xf numFmtId="9" fontId="0" fillId="0" borderId="0" xfId="51" applyNumberFormat="1" applyFont="1" applyFill="1" applyBorder="1" applyAlignment="1" applyProtection="1">
      <alignment horizontal="center" vertical="center"/>
      <protection/>
    </xf>
    <xf numFmtId="0" fontId="19" fillId="24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right" vertical="center"/>
      <protection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14" fontId="27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/>
    </xf>
    <xf numFmtId="3" fontId="0" fillId="0" borderId="11" xfId="0" applyNumberFormat="1" applyFont="1" applyFill="1" applyBorder="1" applyAlignment="1" applyProtection="1">
      <alignment horizontal="left" vertical="center"/>
      <protection/>
    </xf>
    <xf numFmtId="0" fontId="19" fillId="0" borderId="12" xfId="0" applyFont="1" applyFill="1" applyBorder="1" applyAlignment="1" applyProtection="1">
      <alignment horizontal="justify" vertical="center"/>
      <protection/>
    </xf>
    <xf numFmtId="3" fontId="0" fillId="0" borderId="13" xfId="0" applyNumberFormat="1" applyFont="1" applyFill="1" applyBorder="1" applyAlignment="1" applyProtection="1">
      <alignment horizontal="right" vertical="center"/>
      <protection/>
    </xf>
    <xf numFmtId="0" fontId="19" fillId="16" borderId="14" xfId="0" applyFont="1" applyFill="1" applyBorder="1" applyAlignment="1" applyProtection="1">
      <alignment horizontal="center" vertical="center"/>
      <protection/>
    </xf>
    <xf numFmtId="0" fontId="19" fillId="16" borderId="15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9" fontId="0" fillId="0" borderId="10" xfId="51" applyNumberFormat="1" applyFont="1" applyBorder="1" applyAlignment="1" applyProtection="1">
      <alignment horizontal="center" vertical="center" wrapText="1"/>
      <protection/>
    </xf>
    <xf numFmtId="0" fontId="19" fillId="0" borderId="16" xfId="0" applyFont="1" applyFill="1" applyBorder="1" applyAlignment="1" applyProtection="1">
      <alignment horizontal="left" vertical="center"/>
      <protection/>
    </xf>
    <xf numFmtId="3" fontId="0" fillId="0" borderId="17" xfId="0" applyNumberFormat="1" applyFont="1" applyFill="1" applyBorder="1" applyAlignment="1" applyProtection="1">
      <alignment horizontal="left" vertical="center"/>
      <protection/>
    </xf>
    <xf numFmtId="3" fontId="0" fillId="0" borderId="10" xfId="0" applyNumberFormat="1" applyFont="1" applyBorder="1" applyAlignment="1" applyProtection="1">
      <alignment horizontal="center" vertical="center" wrapText="1"/>
      <protection/>
    </xf>
    <xf numFmtId="0" fontId="19" fillId="0" borderId="16" xfId="0" applyFont="1" applyBorder="1" applyAlignment="1" applyProtection="1">
      <alignment horizontal="center" vertical="center"/>
      <protection/>
    </xf>
    <xf numFmtId="10" fontId="29" fillId="0" borderId="10" xfId="59" applyNumberFormat="1" applyFont="1" applyBorder="1" applyAlignment="1" applyProtection="1">
      <alignment horizontal="center" vertical="center" wrapText="1"/>
      <protection locked="0"/>
    </xf>
    <xf numFmtId="189" fontId="22" fillId="0" borderId="0" xfId="0" applyNumberFormat="1" applyFont="1" applyBorder="1" applyAlignment="1" applyProtection="1">
      <alignment horizontal="center" vertical="center"/>
      <protection locked="0"/>
    </xf>
    <xf numFmtId="189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189" fontId="20" fillId="0" borderId="0" xfId="51" applyNumberFormat="1" applyFont="1" applyBorder="1" applyAlignment="1" applyProtection="1">
      <alignment vertical="center"/>
      <protection locked="0"/>
    </xf>
    <xf numFmtId="189" fontId="20" fillId="0" borderId="0" xfId="51" applyNumberFormat="1" applyFont="1" applyFill="1" applyBorder="1" applyAlignment="1" applyProtection="1">
      <alignment horizontal="center" vertical="center"/>
      <protection locked="0"/>
    </xf>
    <xf numFmtId="189" fontId="0" fillId="0" borderId="10" xfId="51" applyNumberFormat="1" applyFont="1" applyFill="1" applyBorder="1" applyAlignment="1" applyProtection="1">
      <alignment horizontal="center" vertical="center"/>
      <protection locked="0"/>
    </xf>
    <xf numFmtId="189" fontId="19" fillId="0" borderId="10" xfId="51" applyNumberFormat="1" applyFont="1" applyBorder="1" applyAlignment="1" applyProtection="1">
      <alignment horizontal="center" vertical="center" wrapText="1"/>
      <protection locked="0"/>
    </xf>
    <xf numFmtId="189" fontId="0" fillId="0" borderId="16" xfId="51" applyNumberFormat="1" applyFont="1" applyBorder="1" applyAlignment="1" applyProtection="1">
      <alignment horizontal="center" vertical="center" wrapText="1"/>
      <protection/>
    </xf>
    <xf numFmtId="189" fontId="0" fillId="0" borderId="10" xfId="51" applyNumberFormat="1" applyFont="1" applyBorder="1" applyAlignment="1" applyProtection="1">
      <alignment horizontal="center" vertical="center" wrapText="1"/>
      <protection/>
    </xf>
    <xf numFmtId="189" fontId="0" fillId="0" borderId="0" xfId="51" applyNumberFormat="1" applyFont="1" applyFill="1" applyBorder="1" applyAlignment="1" applyProtection="1">
      <alignment horizontal="center" vertical="center"/>
      <protection/>
    </xf>
    <xf numFmtId="189" fontId="0" fillId="0" borderId="0" xfId="51" applyNumberFormat="1" applyFont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justify" vertical="center" wrapText="1"/>
      <protection/>
    </xf>
    <xf numFmtId="9" fontId="36" fillId="24" borderId="10" xfId="0" applyNumberFormat="1" applyFont="1" applyFill="1" applyBorder="1" applyAlignment="1" applyProtection="1">
      <alignment horizontal="center" vertical="center"/>
      <protection/>
    </xf>
    <xf numFmtId="9" fontId="36" fillId="24" borderId="10" xfId="0" applyNumberFormat="1" applyFont="1" applyFill="1" applyBorder="1" applyAlignment="1" applyProtection="1">
      <alignment horizontal="center" vertical="center" wrapText="1"/>
      <protection/>
    </xf>
    <xf numFmtId="3" fontId="0" fillId="0" borderId="10" xfId="52" applyNumberFormat="1" applyFont="1" applyFill="1" applyBorder="1" applyAlignment="1" applyProtection="1">
      <alignment horizontal="center" vertical="center" wrapText="1"/>
      <protection/>
    </xf>
    <xf numFmtId="9" fontId="0" fillId="0" borderId="10" xfId="59" applyFont="1" applyBorder="1" applyAlignment="1" applyProtection="1">
      <alignment horizontal="center" vertical="center"/>
      <protection/>
    </xf>
    <xf numFmtId="189" fontId="0" fillId="0" borderId="16" xfId="51" applyNumberFormat="1" applyFont="1" applyFill="1" applyBorder="1" applyAlignment="1" applyProtection="1">
      <alignment horizontal="center" vertical="center" wrapText="1"/>
      <protection/>
    </xf>
    <xf numFmtId="0" fontId="19" fillId="17" borderId="10" xfId="0" applyFont="1" applyFill="1" applyBorder="1" applyAlignment="1" applyProtection="1">
      <alignment horizontal="center" vertical="center" wrapText="1"/>
      <protection locked="0"/>
    </xf>
    <xf numFmtId="189" fontId="19" fillId="17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 applyProtection="1">
      <alignment horizontal="center" vertical="center" wrapText="1"/>
      <protection locked="0"/>
    </xf>
    <xf numFmtId="189" fontId="1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 applyProtection="1">
      <alignment horizontal="left" vertical="center" wrapText="1"/>
      <protection locked="0"/>
    </xf>
    <xf numFmtId="49" fontId="0" fillId="0" borderId="10" xfId="51" applyNumberFormat="1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Alignment="1" applyProtection="1">
      <alignment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justify" vertical="center"/>
      <protection/>
    </xf>
    <xf numFmtId="189" fontId="19" fillId="0" borderId="12" xfId="59" applyNumberFormat="1" applyFont="1" applyFill="1" applyBorder="1" applyAlignment="1" applyProtection="1">
      <alignment horizontal="center" vertical="center"/>
      <protection/>
    </xf>
    <xf numFmtId="9" fontId="19" fillId="25" borderId="12" xfId="51" applyNumberFormat="1" applyFont="1" applyFill="1" applyBorder="1" applyAlignment="1" applyProtection="1">
      <alignment horizontal="center" vertical="center"/>
      <protection locked="0"/>
    </xf>
    <xf numFmtId="3" fontId="19" fillId="0" borderId="12" xfId="51" applyNumberFormat="1" applyFont="1" applyBorder="1" applyAlignment="1" applyProtection="1">
      <alignment horizontal="center" vertical="center" wrapText="1"/>
      <protection/>
    </xf>
    <xf numFmtId="3" fontId="19" fillId="0" borderId="12" xfId="51" applyNumberFormat="1" applyFont="1" applyBorder="1" applyAlignment="1" applyProtection="1">
      <alignment horizontal="center" vertical="center"/>
      <protection locked="0"/>
    </xf>
    <xf numFmtId="9" fontId="19" fillId="0" borderId="12" xfId="51" applyNumberFormat="1" applyFont="1" applyBorder="1" applyAlignment="1" applyProtection="1">
      <alignment horizontal="center" vertical="center" wrapText="1"/>
      <protection/>
    </xf>
    <xf numFmtId="9" fontId="19" fillId="0" borderId="12" xfId="59" applyFont="1" applyBorder="1" applyAlignment="1" applyProtection="1">
      <alignment horizontal="center" vertical="center"/>
      <protection/>
    </xf>
    <xf numFmtId="3" fontId="19" fillId="0" borderId="12" xfId="0" applyNumberFormat="1" applyFont="1" applyFill="1" applyBorder="1" applyAlignment="1" applyProtection="1">
      <alignment horizontal="center" vertical="center"/>
      <protection locked="0"/>
    </xf>
    <xf numFmtId="3" fontId="0" fillId="26" borderId="10" xfId="0" applyNumberFormat="1" applyFont="1" applyFill="1" applyBorder="1" applyAlignment="1" applyProtection="1">
      <alignment horizontal="center" vertical="center" wrapText="1"/>
      <protection locked="0"/>
    </xf>
    <xf numFmtId="10" fontId="19" fillId="0" borderId="10" xfId="51" applyNumberFormat="1" applyFont="1" applyBorder="1" applyAlignment="1" applyProtection="1">
      <alignment horizontal="center" vertical="center" wrapText="1"/>
      <protection/>
    </xf>
    <xf numFmtId="169" fontId="0" fillId="0" borderId="0" xfId="48" applyFont="1" applyFill="1" applyBorder="1" applyAlignment="1" applyProtection="1">
      <alignment vertical="center"/>
      <protection/>
    </xf>
    <xf numFmtId="0" fontId="0" fillId="0" borderId="10" xfId="0" applyBorder="1" applyAlignment="1" applyProtection="1">
      <alignment horizontal="left" vertical="center" wrapText="1"/>
      <protection locked="0"/>
    </xf>
    <xf numFmtId="0" fontId="19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 locked="0"/>
    </xf>
    <xf numFmtId="169" fontId="0" fillId="0" borderId="0" xfId="48" applyFont="1" applyAlignment="1" applyProtection="1">
      <alignment horizontal="center" vertical="center"/>
      <protection/>
    </xf>
    <xf numFmtId="3" fontId="0" fillId="0" borderId="0" xfId="0" applyNumberFormat="1" applyFont="1" applyAlignment="1" applyProtection="1">
      <alignment vertical="center"/>
      <protection locked="0"/>
    </xf>
    <xf numFmtId="3" fontId="0" fillId="0" borderId="0" xfId="51" applyNumberFormat="1" applyFont="1" applyAlignment="1" applyProtection="1">
      <alignment vertical="center"/>
      <protection locked="0"/>
    </xf>
    <xf numFmtId="169" fontId="37" fillId="0" borderId="0" xfId="48" applyFont="1" applyAlignment="1">
      <alignment horizontal="center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190" fontId="29" fillId="26" borderId="10" xfId="59" applyNumberFormat="1" applyFont="1" applyFill="1" applyBorder="1" applyAlignment="1" applyProtection="1">
      <alignment horizontal="center" vertical="center" wrapText="1"/>
      <protection locked="0"/>
    </xf>
    <xf numFmtId="9" fontId="29" fillId="26" borderId="10" xfId="51" applyNumberFormat="1" applyFont="1" applyFill="1" applyBorder="1" applyAlignment="1" applyProtection="1">
      <alignment horizontal="center" vertical="center" wrapText="1"/>
      <protection locked="0"/>
    </xf>
    <xf numFmtId="12" fontId="29" fillId="26" borderId="10" xfId="51" applyNumberFormat="1" applyFont="1" applyFill="1" applyBorder="1" applyAlignment="1" applyProtection="1">
      <alignment horizontal="center" vertical="center" wrapText="1"/>
      <protection locked="0"/>
    </xf>
    <xf numFmtId="2" fontId="29" fillId="26" borderId="10" xfId="59" applyNumberFormat="1" applyFont="1" applyFill="1" applyBorder="1" applyAlignment="1" applyProtection="1">
      <alignment horizontal="center" vertical="center" wrapText="1"/>
      <protection locked="0"/>
    </xf>
    <xf numFmtId="190" fontId="29" fillId="26" borderId="10" xfId="51" applyNumberFormat="1" applyFont="1" applyFill="1" applyBorder="1" applyAlignment="1" applyProtection="1">
      <alignment horizontal="center" vertical="center" wrapText="1"/>
      <protection locked="0"/>
    </xf>
    <xf numFmtId="190" fontId="22" fillId="0" borderId="0" xfId="0" applyNumberFormat="1" applyFont="1" applyBorder="1" applyAlignment="1" applyProtection="1">
      <alignment horizontal="center" vertical="center"/>
      <protection locked="0"/>
    </xf>
    <xf numFmtId="190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190" fontId="20" fillId="0" borderId="0" xfId="51" applyNumberFormat="1" applyFont="1" applyBorder="1" applyAlignment="1" applyProtection="1">
      <alignment vertical="center"/>
      <protection locked="0"/>
    </xf>
    <xf numFmtId="190" fontId="19" fillId="17" borderId="10" xfId="0" applyNumberFormat="1" applyFont="1" applyFill="1" applyBorder="1" applyAlignment="1" applyProtection="1">
      <alignment horizontal="center" vertical="center" wrapText="1"/>
      <protection locked="0"/>
    </xf>
    <xf numFmtId="190" fontId="19" fillId="0" borderId="10" xfId="0" applyNumberFormat="1" applyFont="1" applyFill="1" applyBorder="1" applyAlignment="1" applyProtection="1">
      <alignment horizontal="center" vertical="center" wrapText="1"/>
      <protection locked="0"/>
    </xf>
    <xf numFmtId="190" fontId="20" fillId="0" borderId="0" xfId="51" applyNumberFormat="1" applyFont="1" applyFill="1" applyBorder="1" applyAlignment="1" applyProtection="1">
      <alignment horizontal="center" vertical="center"/>
      <protection locked="0"/>
    </xf>
    <xf numFmtId="190" fontId="0" fillId="0" borderId="10" xfId="51" applyNumberFormat="1" applyFont="1" applyBorder="1" applyAlignment="1" applyProtection="1">
      <alignment horizontal="center" vertical="center" wrapText="1"/>
      <protection/>
    </xf>
    <xf numFmtId="190" fontId="19" fillId="0" borderId="12" xfId="59" applyNumberFormat="1" applyFont="1" applyFill="1" applyBorder="1" applyAlignment="1" applyProtection="1">
      <alignment horizontal="center" vertical="center"/>
      <protection/>
    </xf>
    <xf numFmtId="190" fontId="0" fillId="0" borderId="0" xfId="51" applyNumberFormat="1" applyFont="1" applyFill="1" applyBorder="1" applyAlignment="1" applyProtection="1">
      <alignment horizontal="center" vertical="center"/>
      <protection/>
    </xf>
    <xf numFmtId="190" fontId="0" fillId="0" borderId="0" xfId="51" applyNumberFormat="1" applyFont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9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10" xfId="0" applyFont="1" applyBorder="1" applyAlignment="1" applyProtection="1">
      <alignment horizontal="left" vertical="center" wrapText="1"/>
      <protection locked="0"/>
    </xf>
    <xf numFmtId="3" fontId="0" fillId="0" borderId="0" xfId="0" applyNumberFormat="1" applyFont="1" applyAlignment="1" applyProtection="1">
      <alignment vertical="center"/>
      <protection/>
    </xf>
    <xf numFmtId="0" fontId="21" fillId="0" borderId="18" xfId="0" applyFont="1" applyBorder="1" applyAlignment="1" applyProtection="1">
      <alignment horizontal="center" vertical="center"/>
      <protection locked="0"/>
    </xf>
    <xf numFmtId="0" fontId="21" fillId="0" borderId="19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14" fontId="21" fillId="0" borderId="18" xfId="0" applyNumberFormat="1" applyFont="1" applyBorder="1" applyAlignment="1" applyProtection="1">
      <alignment horizontal="center" vertical="center"/>
      <protection locked="0"/>
    </xf>
    <xf numFmtId="0" fontId="19" fillId="0" borderId="10" xfId="0" applyFont="1" applyFill="1" applyBorder="1" applyAlignment="1" applyProtection="1">
      <alignment horizontal="center" vertical="center" wrapText="1"/>
      <protection locked="0"/>
    </xf>
    <xf numFmtId="190" fontId="19" fillId="0" borderId="10" xfId="51" applyNumberFormat="1" applyFont="1" applyBorder="1" applyAlignment="1" applyProtection="1">
      <alignment horizontal="center" vertical="center" wrapText="1"/>
      <protection/>
    </xf>
    <xf numFmtId="0" fontId="18" fillId="0" borderId="18" xfId="0" applyFont="1" applyBorder="1" applyAlignment="1" applyProtection="1">
      <alignment horizontal="center" vertical="center"/>
      <protection locked="0"/>
    </xf>
    <xf numFmtId="0" fontId="18" fillId="0" borderId="19" xfId="0" applyFont="1" applyBorder="1" applyAlignment="1" applyProtection="1">
      <alignment horizontal="center" vertical="center"/>
      <protection locked="0"/>
    </xf>
    <xf numFmtId="1" fontId="38" fillId="0" borderId="16" xfId="59" applyNumberFormat="1" applyFont="1" applyBorder="1" applyAlignment="1" applyProtection="1">
      <alignment horizontal="center" vertical="center" wrapText="1"/>
      <protection/>
    </xf>
    <xf numFmtId="1" fontId="38" fillId="0" borderId="21" xfId="59" applyNumberFormat="1" applyFont="1" applyBorder="1" applyAlignment="1" applyProtection="1">
      <alignment horizontal="center" vertical="center" wrapText="1"/>
      <protection/>
    </xf>
    <xf numFmtId="1" fontId="38" fillId="0" borderId="12" xfId="59" applyNumberFormat="1" applyFont="1" applyBorder="1" applyAlignment="1" applyProtection="1">
      <alignment horizontal="center" vertical="center" wrapText="1"/>
      <protection/>
    </xf>
    <xf numFmtId="0" fontId="21" fillId="0" borderId="10" xfId="0" applyFont="1" applyBorder="1" applyAlignment="1" applyProtection="1">
      <alignment horizontal="center" vertical="center"/>
      <protection locked="0"/>
    </xf>
    <xf numFmtId="10" fontId="29" fillId="0" borderId="16" xfId="59" applyNumberFormat="1" applyFont="1" applyBorder="1" applyAlignment="1" applyProtection="1">
      <alignment horizontal="center" vertical="center" wrapText="1"/>
      <protection locked="0"/>
    </xf>
    <xf numFmtId="10" fontId="29" fillId="0" borderId="21" xfId="59" applyNumberFormat="1" applyFont="1" applyBorder="1" applyAlignment="1" applyProtection="1">
      <alignment horizontal="center" vertical="center" wrapText="1"/>
      <protection locked="0"/>
    </xf>
    <xf numFmtId="2" fontId="29" fillId="0" borderId="16" xfId="59" applyNumberFormat="1" applyFont="1" applyBorder="1" applyAlignment="1" applyProtection="1">
      <alignment horizontal="center" vertical="center" wrapText="1"/>
      <protection locked="0"/>
    </xf>
    <xf numFmtId="2" fontId="29" fillId="0" borderId="21" xfId="59" applyNumberFormat="1" applyFont="1" applyBorder="1" applyAlignment="1" applyProtection="1">
      <alignment horizontal="center" vertical="center" wrapText="1"/>
      <protection locked="0"/>
    </xf>
    <xf numFmtId="9" fontId="0" fillId="0" borderId="16" xfId="51" applyNumberFormat="1" applyFont="1" applyBorder="1" applyAlignment="1" applyProtection="1">
      <alignment horizontal="center" vertical="center" wrapText="1"/>
      <protection/>
    </xf>
    <xf numFmtId="9" fontId="0" fillId="0" borderId="21" xfId="51" applyNumberFormat="1" applyFont="1" applyBorder="1" applyAlignment="1" applyProtection="1">
      <alignment horizontal="center" vertical="center" wrapText="1"/>
      <protection/>
    </xf>
    <xf numFmtId="9" fontId="0" fillId="0" borderId="12" xfId="51" applyNumberFormat="1" applyFont="1" applyBorder="1" applyAlignment="1" applyProtection="1">
      <alignment horizontal="center" vertical="center" wrapText="1"/>
      <protection/>
    </xf>
    <xf numFmtId="3" fontId="0" fillId="0" borderId="20" xfId="0" applyNumberFormat="1" applyFont="1" applyFill="1" applyBorder="1" applyAlignment="1" applyProtection="1">
      <alignment horizontal="center" vertical="center" wrapText="1"/>
      <protection/>
    </xf>
    <xf numFmtId="3" fontId="0" fillId="0" borderId="19" xfId="0" applyNumberFormat="1" applyFont="1" applyFill="1" applyBorder="1" applyAlignment="1" applyProtection="1">
      <alignment horizontal="center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/>
    </xf>
    <xf numFmtId="14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27" fillId="0" borderId="20" xfId="0" applyFont="1" applyBorder="1" applyAlignment="1" applyProtection="1">
      <alignment horizontal="left" vertical="center"/>
      <protection locked="0"/>
    </xf>
    <xf numFmtId="0" fontId="27" fillId="0" borderId="19" xfId="0" applyFont="1" applyBorder="1" applyAlignment="1" applyProtection="1">
      <alignment horizontal="left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1" fontId="0" fillId="0" borderId="20" xfId="0" applyNumberFormat="1" applyFont="1" applyFill="1" applyBorder="1" applyAlignment="1" applyProtection="1">
      <alignment horizontal="center" vertical="center" wrapText="1"/>
      <protection/>
    </xf>
    <xf numFmtId="1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0" fontId="28" fillId="27" borderId="10" xfId="0" applyFont="1" applyFill="1" applyBorder="1" applyAlignment="1" applyProtection="1">
      <alignment horizontal="center" vertical="center"/>
      <protection locked="0"/>
    </xf>
    <xf numFmtId="0" fontId="19" fillId="16" borderId="22" xfId="0" applyFont="1" applyFill="1" applyBorder="1" applyAlignment="1" applyProtection="1">
      <alignment horizontal="left" vertical="center" wrapText="1"/>
      <protection/>
    </xf>
    <xf numFmtId="0" fontId="19" fillId="16" borderId="14" xfId="0" applyFont="1" applyFill="1" applyBorder="1" applyAlignment="1" applyProtection="1">
      <alignment horizontal="left" vertical="center" wrapText="1"/>
      <protection/>
    </xf>
    <xf numFmtId="0" fontId="27" fillId="0" borderId="20" xfId="0" applyFont="1" applyFill="1" applyBorder="1" applyAlignment="1" applyProtection="1">
      <alignment horizontal="center" vertical="center"/>
      <protection locked="0"/>
    </xf>
    <xf numFmtId="0" fontId="27" fillId="0" borderId="18" xfId="0" applyFont="1" applyFill="1" applyBorder="1" applyAlignment="1" applyProtection="1">
      <alignment horizontal="center" vertical="center"/>
      <protection locked="0"/>
    </xf>
    <xf numFmtId="0" fontId="27" fillId="0" borderId="19" xfId="0" applyFont="1" applyFill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center"/>
      <protection/>
    </xf>
    <xf numFmtId="49" fontId="19" fillId="0" borderId="10" xfId="51" applyNumberFormat="1" applyFont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left" vertical="center" wrapText="1"/>
      <protection/>
    </xf>
    <xf numFmtId="0" fontId="0" fillId="0" borderId="24" xfId="0" applyFont="1" applyFill="1" applyBorder="1" applyAlignment="1" applyProtection="1">
      <alignment horizontal="left" vertical="center" wrapText="1"/>
      <protection/>
    </xf>
    <xf numFmtId="0" fontId="0" fillId="0" borderId="25" xfId="0" applyFont="1" applyFill="1" applyBorder="1" applyAlignment="1" applyProtection="1">
      <alignment horizontal="left" vertical="center" wrapText="1"/>
      <protection/>
    </xf>
    <xf numFmtId="0" fontId="19" fillId="16" borderId="26" xfId="0" applyFont="1" applyFill="1" applyBorder="1" applyAlignment="1" applyProtection="1">
      <alignment horizontal="left" vertical="center" wrapText="1"/>
      <protection/>
    </xf>
    <xf numFmtId="0" fontId="19" fillId="16" borderId="10" xfId="0" applyFont="1" applyFill="1" applyBorder="1" applyAlignment="1" applyProtection="1">
      <alignment horizontal="left" vertical="center" wrapText="1"/>
      <protection/>
    </xf>
    <xf numFmtId="0" fontId="0" fillId="0" borderId="27" xfId="0" applyFont="1" applyFill="1" applyBorder="1" applyAlignment="1" applyProtection="1">
      <alignment horizontal="left" vertical="center" wrapText="1"/>
      <protection/>
    </xf>
    <xf numFmtId="0" fontId="0" fillId="0" borderId="28" xfId="0" applyFont="1" applyFill="1" applyBorder="1" applyAlignment="1" applyProtection="1">
      <alignment horizontal="left" vertical="center" wrapText="1"/>
      <protection/>
    </xf>
    <xf numFmtId="0" fontId="0" fillId="0" borderId="29" xfId="0" applyFont="1" applyFill="1" applyBorder="1" applyAlignment="1" applyProtection="1">
      <alignment horizontal="left" vertical="center" wrapText="1"/>
      <protection/>
    </xf>
    <xf numFmtId="0" fontId="0" fillId="0" borderId="3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31" xfId="0" applyFont="1" applyFill="1" applyBorder="1" applyAlignment="1" applyProtection="1">
      <alignment horizontal="left" vertical="center" wrapText="1"/>
      <protection/>
    </xf>
    <xf numFmtId="0" fontId="0" fillId="0" borderId="32" xfId="0" applyFont="1" applyFill="1" applyBorder="1" applyAlignment="1" applyProtection="1">
      <alignment horizontal="left" vertical="center" wrapText="1"/>
      <protection/>
    </xf>
    <xf numFmtId="0" fontId="0" fillId="0" borderId="33" xfId="0" applyFont="1" applyFill="1" applyBorder="1" applyAlignment="1" applyProtection="1">
      <alignment horizontal="left" vertical="center" wrapText="1"/>
      <protection/>
    </xf>
    <xf numFmtId="0" fontId="0" fillId="0" borderId="34" xfId="0" applyFont="1" applyFill="1" applyBorder="1" applyAlignment="1" applyProtection="1">
      <alignment horizontal="left" vertical="center" wrapText="1"/>
      <protection/>
    </xf>
    <xf numFmtId="0" fontId="0" fillId="0" borderId="35" xfId="0" applyFont="1" applyFill="1" applyBorder="1" applyAlignment="1" applyProtection="1">
      <alignment horizontal="left" vertical="center" wrapText="1"/>
      <protection/>
    </xf>
    <xf numFmtId="0" fontId="0" fillId="0" borderId="36" xfId="0" applyFont="1" applyFill="1" applyBorder="1" applyAlignment="1" applyProtection="1">
      <alignment horizontal="left" vertical="center" wrapText="1"/>
      <protection/>
    </xf>
    <xf numFmtId="0" fontId="0" fillId="0" borderId="37" xfId="0" applyFont="1" applyFill="1" applyBorder="1" applyAlignment="1" applyProtection="1">
      <alignment horizontal="left" vertical="center" wrapText="1"/>
      <protection/>
    </xf>
    <xf numFmtId="1" fontId="0" fillId="0" borderId="35" xfId="0" applyNumberFormat="1" applyFont="1" applyFill="1" applyBorder="1" applyAlignment="1" applyProtection="1">
      <alignment horizontal="left" vertical="center" wrapText="1"/>
      <protection/>
    </xf>
    <xf numFmtId="1" fontId="0" fillId="0" borderId="36" xfId="0" applyNumberFormat="1" applyFont="1" applyFill="1" applyBorder="1" applyAlignment="1" applyProtection="1">
      <alignment horizontal="left" vertical="center" wrapText="1"/>
      <protection/>
    </xf>
    <xf numFmtId="1" fontId="0" fillId="0" borderId="37" xfId="0" applyNumberFormat="1" applyFont="1" applyFill="1" applyBorder="1" applyAlignment="1" applyProtection="1">
      <alignment horizontal="left" vertical="center" wrapText="1"/>
      <protection/>
    </xf>
    <xf numFmtId="1" fontId="0" fillId="0" borderId="30" xfId="0" applyNumberFormat="1" applyFont="1" applyFill="1" applyBorder="1" applyAlignment="1" applyProtection="1">
      <alignment horizontal="left" vertical="center" wrapText="1"/>
      <protection/>
    </xf>
    <xf numFmtId="1" fontId="0" fillId="0" borderId="0" xfId="0" applyNumberFormat="1" applyFont="1" applyFill="1" applyBorder="1" applyAlignment="1" applyProtection="1">
      <alignment horizontal="left" vertical="center" wrapText="1"/>
      <protection/>
    </xf>
    <xf numFmtId="1" fontId="0" fillId="0" borderId="31" xfId="0" applyNumberFormat="1" applyFont="1" applyFill="1" applyBorder="1" applyAlignment="1" applyProtection="1">
      <alignment horizontal="left" vertical="center" wrapText="1"/>
      <protection/>
    </xf>
    <xf numFmtId="0" fontId="0" fillId="0" borderId="20" xfId="0" applyFont="1" applyFill="1" applyBorder="1" applyAlignment="1" applyProtection="1">
      <alignment horizontal="left" vertical="center" wrapText="1"/>
      <protection/>
    </xf>
    <xf numFmtId="0" fontId="0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Fill="1" applyBorder="1" applyAlignment="1" applyProtection="1">
      <alignment horizontal="left" vertical="center" wrapText="1"/>
      <protection/>
    </xf>
    <xf numFmtId="0" fontId="19" fillId="16" borderId="38" xfId="0" applyFont="1" applyFill="1" applyBorder="1" applyAlignment="1" applyProtection="1">
      <alignment horizontal="left" vertical="center" wrapText="1"/>
      <protection/>
    </xf>
    <xf numFmtId="0" fontId="19" fillId="16" borderId="16" xfId="0" applyFont="1" applyFill="1" applyBorder="1" applyAlignment="1" applyProtection="1">
      <alignment horizontal="left" vertical="center" wrapText="1"/>
      <protection/>
    </xf>
    <xf numFmtId="0" fontId="19" fillId="16" borderId="39" xfId="0" applyFont="1" applyFill="1" applyBorder="1" applyAlignment="1" applyProtection="1">
      <alignment horizontal="left" vertical="center" wrapText="1"/>
      <protection/>
    </xf>
    <xf numFmtId="0" fontId="19" fillId="16" borderId="12" xfId="0" applyFont="1" applyFill="1" applyBorder="1" applyAlignment="1" applyProtection="1">
      <alignment horizontal="left" vertical="center" wrapText="1"/>
      <protection/>
    </xf>
    <xf numFmtId="0" fontId="39" fillId="0" borderId="10" xfId="0" applyFont="1" applyBorder="1" applyAlignment="1" applyProtection="1">
      <alignment horizontal="center" vertical="center" wrapText="1"/>
      <protection/>
    </xf>
    <xf numFmtId="1" fontId="0" fillId="0" borderId="35" xfId="0" applyNumberFormat="1" applyFont="1" applyBorder="1" applyAlignment="1" applyProtection="1">
      <alignment horizontal="left" vertical="center" wrapText="1"/>
      <protection/>
    </xf>
    <xf numFmtId="1" fontId="0" fillId="0" borderId="36" xfId="0" applyNumberFormat="1" applyFont="1" applyBorder="1" applyAlignment="1" applyProtection="1">
      <alignment horizontal="left" vertical="center" wrapText="1"/>
      <protection/>
    </xf>
    <xf numFmtId="1" fontId="0" fillId="0" borderId="37" xfId="0" applyNumberFormat="1" applyFont="1" applyBorder="1" applyAlignment="1" applyProtection="1">
      <alignment horizontal="left" vertical="center" wrapText="1"/>
      <protection/>
    </xf>
    <xf numFmtId="1" fontId="0" fillId="0" borderId="30" xfId="0" applyNumberFormat="1" applyFont="1" applyBorder="1" applyAlignment="1" applyProtection="1">
      <alignment horizontal="left" vertical="center" wrapText="1"/>
      <protection/>
    </xf>
    <xf numFmtId="1" fontId="0" fillId="0" borderId="0" xfId="0" applyNumberFormat="1" applyFont="1" applyBorder="1" applyAlignment="1" applyProtection="1">
      <alignment horizontal="left" vertical="center" wrapText="1"/>
      <protection/>
    </xf>
    <xf numFmtId="1" fontId="0" fillId="0" borderId="31" xfId="0" applyNumberFormat="1" applyFont="1" applyBorder="1" applyAlignment="1" applyProtection="1">
      <alignment horizontal="left" vertical="center" wrapText="1"/>
      <protection/>
    </xf>
    <xf numFmtId="1" fontId="0" fillId="0" borderId="32" xfId="0" applyNumberFormat="1" applyFont="1" applyBorder="1" applyAlignment="1" applyProtection="1">
      <alignment horizontal="left" vertical="center" wrapText="1"/>
      <protection/>
    </xf>
    <xf numFmtId="1" fontId="0" fillId="0" borderId="33" xfId="0" applyNumberFormat="1" applyFont="1" applyBorder="1" applyAlignment="1" applyProtection="1">
      <alignment horizontal="left" vertical="center" wrapText="1"/>
      <protection/>
    </xf>
    <xf numFmtId="1" fontId="0" fillId="0" borderId="34" xfId="0" applyNumberFormat="1" applyFont="1" applyBorder="1" applyAlignment="1" applyProtection="1">
      <alignment horizontal="left" vertical="center" wrapText="1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left" vertical="center" wrapText="1"/>
      <protection/>
    </xf>
    <xf numFmtId="0" fontId="0" fillId="0" borderId="18" xfId="0" applyFont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horizontal="left" vertical="center" wrapText="1"/>
      <protection/>
    </xf>
    <xf numFmtId="0" fontId="0" fillId="0" borderId="35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37" xfId="0" applyFont="1" applyBorder="1" applyAlignment="1" applyProtection="1">
      <alignment horizontal="left" vertical="center" wrapText="1"/>
      <protection/>
    </xf>
    <xf numFmtId="0" fontId="0" fillId="0" borderId="3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31" xfId="0" applyFont="1" applyBorder="1" applyAlignment="1" applyProtection="1">
      <alignment horizontal="left" vertical="center" wrapText="1"/>
      <protection/>
    </xf>
    <xf numFmtId="0" fontId="0" fillId="0" borderId="32" xfId="0" applyFont="1" applyBorder="1" applyAlignment="1" applyProtection="1">
      <alignment horizontal="left" vertical="center" wrapText="1"/>
      <protection/>
    </xf>
    <xf numFmtId="0" fontId="0" fillId="0" borderId="33" xfId="0" applyFont="1" applyBorder="1" applyAlignment="1" applyProtection="1">
      <alignment horizontal="left" vertical="center" wrapText="1"/>
      <protection/>
    </xf>
    <xf numFmtId="0" fontId="0" fillId="0" borderId="34" xfId="0" applyFont="1" applyBorder="1" applyAlignment="1" applyProtection="1">
      <alignment horizontal="left" vertical="center" wrapText="1"/>
      <protection/>
    </xf>
    <xf numFmtId="0" fontId="19" fillId="0" borderId="10" xfId="0" applyFont="1" applyBorder="1" applyAlignment="1" applyProtection="1">
      <alignment horizontal="center" vertical="center" wrapText="1"/>
      <protection/>
    </xf>
    <xf numFmtId="0" fontId="19" fillId="0" borderId="16" xfId="0" applyFont="1" applyBorder="1" applyAlignment="1" applyProtection="1">
      <alignment horizontal="center" vertical="center"/>
      <protection/>
    </xf>
    <xf numFmtId="0" fontId="19" fillId="0" borderId="21" xfId="0" applyFont="1" applyBorder="1" applyAlignment="1" applyProtection="1">
      <alignment horizontal="center" vertical="center"/>
      <protection/>
    </xf>
    <xf numFmtId="0" fontId="19" fillId="0" borderId="12" xfId="0" applyFont="1" applyBorder="1" applyAlignment="1" applyProtection="1">
      <alignment horizontal="center" vertical="center"/>
      <protection/>
    </xf>
    <xf numFmtId="49" fontId="39" fillId="0" borderId="10" xfId="51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9" fontId="39" fillId="0" borderId="16" xfId="59" applyFont="1" applyBorder="1" applyAlignment="1" applyProtection="1">
      <alignment horizontal="center" vertical="center" wrapText="1"/>
      <protection/>
    </xf>
    <xf numFmtId="9" fontId="39" fillId="0" borderId="21" xfId="59" applyFont="1" applyBorder="1" applyAlignment="1" applyProtection="1">
      <alignment horizontal="center" vertical="center" wrapText="1"/>
      <protection/>
    </xf>
    <xf numFmtId="9" fontId="39" fillId="0" borderId="12" xfId="59" applyFont="1" applyBorder="1" applyAlignment="1" applyProtection="1">
      <alignment horizontal="center" vertical="center" wrapText="1"/>
      <protection/>
    </xf>
    <xf numFmtId="0" fontId="19" fillId="0" borderId="35" xfId="0" applyFont="1" applyFill="1" applyBorder="1" applyAlignment="1" applyProtection="1">
      <alignment horizontal="center" vertical="center" wrapText="1"/>
      <protection/>
    </xf>
    <xf numFmtId="0" fontId="19" fillId="0" borderId="37" xfId="0" applyFont="1" applyFill="1" applyBorder="1" applyAlignment="1" applyProtection="1">
      <alignment horizontal="center" vertical="center" wrapText="1"/>
      <protection/>
    </xf>
    <xf numFmtId="0" fontId="19" fillId="0" borderId="30" xfId="0" applyFont="1" applyFill="1" applyBorder="1" applyAlignment="1" applyProtection="1">
      <alignment horizontal="center" vertical="center" wrapText="1"/>
      <protection/>
    </xf>
    <xf numFmtId="0" fontId="19" fillId="0" borderId="31" xfId="0" applyFont="1" applyFill="1" applyBorder="1" applyAlignment="1" applyProtection="1">
      <alignment horizontal="center" vertical="center" wrapText="1"/>
      <protection/>
    </xf>
    <xf numFmtId="0" fontId="19" fillId="0" borderId="32" xfId="0" applyFont="1" applyFill="1" applyBorder="1" applyAlignment="1" applyProtection="1">
      <alignment horizontal="center" vertical="center" wrapText="1"/>
      <protection/>
    </xf>
    <xf numFmtId="0" fontId="19" fillId="0" borderId="34" xfId="0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 applyProtection="1">
      <alignment horizontal="left" vertical="center" wrapText="1"/>
      <protection/>
    </xf>
    <xf numFmtId="49" fontId="0" fillId="0" borderId="10" xfId="51" applyNumberFormat="1" applyFont="1" applyFill="1" applyBorder="1" applyAlignment="1" applyProtection="1">
      <alignment horizontal="center" vertical="center"/>
      <protection locked="0"/>
    </xf>
    <xf numFmtId="49" fontId="23" fillId="0" borderId="10" xfId="51" applyNumberFormat="1" applyFont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49" fontId="20" fillId="0" borderId="0" xfId="51" applyNumberFormat="1" applyFont="1" applyFill="1" applyBorder="1" applyAlignment="1" applyProtection="1">
      <alignment horizontal="center" vertical="center"/>
      <protection locked="0"/>
    </xf>
    <xf numFmtId="49" fontId="19" fillId="0" borderId="10" xfId="51" applyNumberFormat="1" applyFont="1" applyFill="1" applyBorder="1" applyAlignment="1" applyProtection="1">
      <alignment horizontal="center" vertical="center" wrapText="1"/>
      <protection locked="0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 2" xfId="49"/>
    <cellStyle name="Millares [0] 3" xfId="50"/>
    <cellStyle name="Millares_FORMATO POA" xfId="51"/>
    <cellStyle name="Millares_Libro2" xfId="52"/>
    <cellStyle name="Currency" xfId="53"/>
    <cellStyle name="Currency [0]" xfId="54"/>
    <cellStyle name="Neutral" xfId="55"/>
    <cellStyle name="Normal 2" xfId="56"/>
    <cellStyle name="Normal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47625</xdr:rowOff>
    </xdr:from>
    <xdr:to>
      <xdr:col>2</xdr:col>
      <xdr:colOff>228600</xdr:colOff>
      <xdr:row>3</xdr:row>
      <xdr:rowOff>209550</xdr:rowOff>
    </xdr:to>
    <xdr:pic>
      <xdr:nvPicPr>
        <xdr:cNvPr id="1" name="1 Imagen" descr="LOGO DOCUMENT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47625"/>
          <a:ext cx="12477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Y45"/>
  <sheetViews>
    <sheetView showGridLines="0" tabSelected="1" zoomScale="85" zoomScaleNormal="85" zoomScalePageLayoutView="0" workbookViewId="0" topLeftCell="A22">
      <pane xSplit="7" ySplit="3" topLeftCell="N37" activePane="bottomRight" state="frozen"/>
      <selection pane="topLeft" activeCell="A22" sqref="A22"/>
      <selection pane="topRight" activeCell="H22" sqref="H22"/>
      <selection pane="bottomLeft" activeCell="A25" sqref="A25"/>
      <selection pane="bottomRight" activeCell="O52" sqref="O52"/>
    </sheetView>
  </sheetViews>
  <sheetFormatPr defaultColWidth="11.421875" defaultRowHeight="12.75" outlineLevelCol="1"/>
  <cols>
    <col min="1" max="1" width="8.421875" style="1" customWidth="1"/>
    <col min="2" max="2" width="16.57421875" style="1" customWidth="1"/>
    <col min="3" max="4" width="13.140625" style="1" customWidth="1"/>
    <col min="5" max="5" width="17.140625" style="1" customWidth="1"/>
    <col min="6" max="6" width="11.421875" style="1" customWidth="1"/>
    <col min="7" max="7" width="50.00390625" style="7" customWidth="1"/>
    <col min="8" max="8" width="25.140625" style="1" customWidth="1" outlineLevel="1"/>
    <col min="9" max="9" width="21.57421875" style="1" customWidth="1" outlineLevel="1"/>
    <col min="10" max="10" width="21.00390625" style="1" customWidth="1" outlineLevel="1"/>
    <col min="11" max="11" width="15.7109375" style="1" customWidth="1" outlineLevel="1"/>
    <col min="12" max="12" width="16.57421875" style="1" customWidth="1" outlineLevel="1"/>
    <col min="13" max="13" width="19.57421875" style="8" customWidth="1" outlineLevel="1"/>
    <col min="14" max="14" width="19.00390625" style="105" customWidth="1" outlineLevel="1"/>
    <col min="15" max="15" width="19.00390625" style="51" customWidth="1" outlineLevel="1"/>
    <col min="16" max="17" width="19.00390625" style="8" customWidth="1" outlineLevel="1"/>
    <col min="18" max="18" width="20.7109375" style="8" customWidth="1"/>
    <col min="19" max="19" width="20.8515625" style="1" customWidth="1" outlineLevel="1"/>
    <col min="20" max="20" width="20.28125" style="1" customWidth="1" outlineLevel="1"/>
    <col min="21" max="21" width="18.57421875" style="1" customWidth="1" outlineLevel="1"/>
    <col min="22" max="22" width="20.8515625" style="1" customWidth="1" outlineLevel="1"/>
    <col min="23" max="23" width="80.7109375" style="107" customWidth="1" outlineLevel="1"/>
    <col min="24" max="24" width="76.7109375" style="7" customWidth="1" outlineLevel="1"/>
    <col min="25" max="25" width="3.421875" style="7" customWidth="1" outlineLevel="1"/>
    <col min="26" max="16384" width="11.421875" style="1" customWidth="1"/>
  </cols>
  <sheetData>
    <row r="1" spans="1:23" ht="30.75" customHeight="1">
      <c r="A1" s="147"/>
      <c r="B1" s="147"/>
      <c r="C1" s="147"/>
      <c r="D1" s="148" t="s">
        <v>19</v>
      </c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5" t="s">
        <v>42</v>
      </c>
      <c r="U1" s="145"/>
      <c r="V1" s="145"/>
      <c r="W1" s="145"/>
    </row>
    <row r="2" spans="1:23" ht="27.75" customHeight="1">
      <c r="A2" s="147"/>
      <c r="B2" s="147"/>
      <c r="C2" s="147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6" t="s">
        <v>20</v>
      </c>
      <c r="U2" s="146"/>
      <c r="V2" s="146"/>
      <c r="W2" s="146"/>
    </row>
    <row r="3" spans="1:23" ht="19.5" customHeight="1">
      <c r="A3" s="147"/>
      <c r="B3" s="147"/>
      <c r="C3" s="147"/>
      <c r="D3" s="148" t="s">
        <v>21</v>
      </c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51" t="s">
        <v>22</v>
      </c>
      <c r="U3" s="152"/>
      <c r="V3" s="153"/>
      <c r="W3" s="27" t="s">
        <v>23</v>
      </c>
    </row>
    <row r="4" spans="1:23" ht="19.5" customHeight="1">
      <c r="A4" s="147"/>
      <c r="B4" s="147"/>
      <c r="C4" s="147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51" t="s">
        <v>49</v>
      </c>
      <c r="U4" s="152"/>
      <c r="V4" s="153"/>
      <c r="W4" s="28">
        <v>42999</v>
      </c>
    </row>
    <row r="5" spans="1:23" ht="31.5" customHeight="1">
      <c r="A5" s="140" t="s">
        <v>50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</row>
    <row r="6" spans="1:23" ht="20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96"/>
      <c r="O6" s="42"/>
      <c r="P6" s="2"/>
      <c r="Q6" s="2"/>
      <c r="R6" s="2"/>
      <c r="S6" s="2"/>
      <c r="T6" s="2"/>
      <c r="U6" s="2"/>
      <c r="V6" s="2"/>
      <c r="W6" s="106"/>
    </row>
    <row r="7" spans="9:23" ht="20.25" customHeight="1">
      <c r="I7" s="12"/>
      <c r="J7" s="12"/>
      <c r="K7" s="12"/>
      <c r="L7" s="12"/>
      <c r="M7" s="2"/>
      <c r="N7" s="96"/>
      <c r="O7" s="42"/>
      <c r="P7" s="2"/>
      <c r="Q7" s="2"/>
      <c r="R7" s="2"/>
      <c r="S7" s="2"/>
      <c r="T7" s="2"/>
      <c r="U7" s="2"/>
      <c r="V7" s="2"/>
      <c r="W7" s="106"/>
    </row>
    <row r="8" spans="9:22" ht="16.5" customHeight="1">
      <c r="I8" s="13"/>
      <c r="J8" s="13"/>
      <c r="K8" s="13"/>
      <c r="L8" s="13"/>
      <c r="M8" s="3"/>
      <c r="N8" s="97"/>
      <c r="O8" s="43"/>
      <c r="P8" s="3"/>
      <c r="Q8" s="3"/>
      <c r="R8" s="3"/>
      <c r="S8" s="3"/>
      <c r="T8" s="3"/>
      <c r="U8" s="3"/>
      <c r="V8" s="3"/>
    </row>
    <row r="9" spans="9:22" ht="44.25" customHeight="1">
      <c r="I9" s="13"/>
      <c r="J9" s="13"/>
      <c r="K9" s="13"/>
      <c r="L9" s="13"/>
      <c r="M9" s="3"/>
      <c r="N9" s="97"/>
      <c r="O9" s="43"/>
      <c r="P9" s="3"/>
      <c r="Q9" s="3"/>
      <c r="R9" s="3"/>
      <c r="S9" s="3"/>
      <c r="T9" s="3"/>
      <c r="U9" s="3"/>
      <c r="V9" s="3"/>
    </row>
    <row r="10" spans="1:22" ht="9" customHeight="1" thickBot="1">
      <c r="A10" s="29"/>
      <c r="B10" s="15"/>
      <c r="C10" s="15"/>
      <c r="D10" s="15"/>
      <c r="E10" s="15"/>
      <c r="F10" s="15"/>
      <c r="G10" s="14"/>
      <c r="H10" s="15"/>
      <c r="I10" s="15"/>
      <c r="J10" s="15"/>
      <c r="K10" s="15"/>
      <c r="L10" s="15"/>
      <c r="M10" s="5"/>
      <c r="N10" s="98"/>
      <c r="O10" s="44"/>
      <c r="P10" s="5"/>
      <c r="Q10" s="5"/>
      <c r="R10" s="5"/>
      <c r="S10" s="4"/>
      <c r="T10" s="4"/>
      <c r="U10" s="4"/>
      <c r="V10" s="4"/>
    </row>
    <row r="11" spans="1:23" ht="36" customHeight="1" thickBot="1">
      <c r="A11" s="149" t="s">
        <v>8</v>
      </c>
      <c r="B11" s="150"/>
      <c r="C11" s="150"/>
      <c r="D11" s="156" t="s">
        <v>53</v>
      </c>
      <c r="E11" s="157"/>
      <c r="F11" s="157"/>
      <c r="G11" s="158"/>
      <c r="H11" s="33" t="s">
        <v>5</v>
      </c>
      <c r="I11" s="34" t="s">
        <v>6</v>
      </c>
      <c r="J11" s="24"/>
      <c r="K11" s="219" t="s">
        <v>24</v>
      </c>
      <c r="L11" s="220"/>
      <c r="M11" s="154" t="s">
        <v>43</v>
      </c>
      <c r="N11" s="154"/>
      <c r="O11" s="154"/>
      <c r="P11" s="154"/>
      <c r="Q11" s="154"/>
      <c r="R11" s="225" t="s">
        <v>100</v>
      </c>
      <c r="S11" s="225"/>
      <c r="T11" s="26"/>
      <c r="U11" s="26"/>
      <c r="V11" s="26"/>
      <c r="W11" s="26"/>
    </row>
    <row r="12" spans="1:23" ht="27.75" customHeight="1">
      <c r="A12" s="184" t="s">
        <v>29</v>
      </c>
      <c r="B12" s="185"/>
      <c r="C12" s="185"/>
      <c r="D12" s="161" t="s">
        <v>54</v>
      </c>
      <c r="E12" s="162"/>
      <c r="F12" s="162"/>
      <c r="G12" s="163"/>
      <c r="H12" s="31" t="s">
        <v>7</v>
      </c>
      <c r="I12" s="32">
        <v>777614400</v>
      </c>
      <c r="J12" s="16"/>
      <c r="K12" s="221"/>
      <c r="L12" s="222"/>
      <c r="M12" s="61" t="s">
        <v>106</v>
      </c>
      <c r="N12" s="99" t="s">
        <v>1</v>
      </c>
      <c r="O12" s="62"/>
      <c r="P12" s="61" t="s">
        <v>2</v>
      </c>
      <c r="Q12" s="61" t="s">
        <v>3</v>
      </c>
      <c r="R12" s="225"/>
      <c r="S12" s="225"/>
      <c r="T12" s="6"/>
      <c r="U12" s="6"/>
      <c r="V12" s="6"/>
      <c r="W12" s="6"/>
    </row>
    <row r="13" spans="1:23" ht="15.75" customHeight="1">
      <c r="A13" s="159"/>
      <c r="B13" s="160"/>
      <c r="C13" s="160"/>
      <c r="D13" s="164"/>
      <c r="E13" s="165"/>
      <c r="F13" s="165"/>
      <c r="G13" s="166"/>
      <c r="H13" s="17" t="s">
        <v>9</v>
      </c>
      <c r="I13" s="30">
        <v>35000000</v>
      </c>
      <c r="J13" s="16"/>
      <c r="K13" s="223"/>
      <c r="L13" s="224"/>
      <c r="M13" s="63"/>
      <c r="N13" s="100" t="s">
        <v>109</v>
      </c>
      <c r="O13" s="64"/>
      <c r="P13" s="63"/>
      <c r="Q13" s="65"/>
      <c r="R13" s="225"/>
      <c r="S13" s="225"/>
      <c r="T13" s="6"/>
      <c r="U13" s="6"/>
      <c r="V13" s="6"/>
      <c r="W13" s="6"/>
    </row>
    <row r="14" spans="1:23" ht="15.75" customHeight="1">
      <c r="A14" s="159"/>
      <c r="B14" s="160"/>
      <c r="C14" s="160"/>
      <c r="D14" s="167"/>
      <c r="E14" s="168"/>
      <c r="F14" s="168"/>
      <c r="G14" s="169"/>
      <c r="H14" s="17" t="s">
        <v>11</v>
      </c>
      <c r="I14" s="30">
        <v>55000000</v>
      </c>
      <c r="J14" s="19"/>
      <c r="K14" s="18"/>
      <c r="L14" s="20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</row>
    <row r="15" spans="1:23" ht="37.5" customHeight="1">
      <c r="A15" s="159" t="s">
        <v>47</v>
      </c>
      <c r="B15" s="160"/>
      <c r="C15" s="160"/>
      <c r="D15" s="179" t="s">
        <v>55</v>
      </c>
      <c r="E15" s="180"/>
      <c r="F15" s="180"/>
      <c r="G15" s="181"/>
      <c r="H15" s="17" t="s">
        <v>12</v>
      </c>
      <c r="I15" s="30"/>
      <c r="J15" s="19"/>
      <c r="K15" s="18"/>
      <c r="L15" s="20"/>
      <c r="M15" s="6"/>
      <c r="N15" s="101"/>
      <c r="O15" s="45"/>
      <c r="P15" s="6"/>
      <c r="Q15" s="6"/>
      <c r="R15" s="6"/>
      <c r="S15" s="6"/>
      <c r="T15" s="6"/>
      <c r="U15" s="6"/>
      <c r="V15" s="6"/>
      <c r="W15" s="6"/>
    </row>
    <row r="16" spans="1:23" ht="15.75" customHeight="1">
      <c r="A16" s="159" t="s">
        <v>0</v>
      </c>
      <c r="B16" s="160"/>
      <c r="C16" s="160"/>
      <c r="D16" s="170" t="s">
        <v>57</v>
      </c>
      <c r="E16" s="171"/>
      <c r="F16" s="171"/>
      <c r="G16" s="172"/>
      <c r="H16" s="17" t="s">
        <v>13</v>
      </c>
      <c r="I16" s="30" t="s">
        <v>10</v>
      </c>
      <c r="J16" s="19"/>
      <c r="K16" s="18"/>
      <c r="L16" s="20"/>
      <c r="M16" s="6"/>
      <c r="N16" s="101"/>
      <c r="O16" s="45"/>
      <c r="P16" s="6"/>
      <c r="Q16" s="6"/>
      <c r="R16" s="6"/>
      <c r="S16" s="6"/>
      <c r="T16" s="6"/>
      <c r="U16" s="6"/>
      <c r="V16" s="6"/>
      <c r="W16" s="6"/>
    </row>
    <row r="17" spans="1:23" ht="15.75" customHeight="1">
      <c r="A17" s="159"/>
      <c r="B17" s="160"/>
      <c r="C17" s="160"/>
      <c r="D17" s="164"/>
      <c r="E17" s="165"/>
      <c r="F17" s="165"/>
      <c r="G17" s="166"/>
      <c r="H17" s="17" t="s">
        <v>31</v>
      </c>
      <c r="I17" s="30" t="s">
        <v>10</v>
      </c>
      <c r="J17" s="19"/>
      <c r="K17" s="18"/>
      <c r="L17" s="20"/>
      <c r="M17" s="6"/>
      <c r="N17" s="101"/>
      <c r="O17" s="45"/>
      <c r="P17" s="6"/>
      <c r="Q17" s="6"/>
      <c r="R17" s="6"/>
      <c r="S17" s="6"/>
      <c r="T17" s="6"/>
      <c r="U17" s="6"/>
      <c r="V17" s="6"/>
      <c r="W17" s="6"/>
    </row>
    <row r="18" spans="1:23" ht="15.75" customHeight="1">
      <c r="A18" s="159"/>
      <c r="B18" s="160"/>
      <c r="C18" s="160"/>
      <c r="D18" s="167"/>
      <c r="E18" s="168"/>
      <c r="F18" s="168"/>
      <c r="G18" s="169"/>
      <c r="H18" s="17" t="s">
        <v>32</v>
      </c>
      <c r="I18" s="30" t="s">
        <v>10</v>
      </c>
      <c r="J18" s="19"/>
      <c r="K18" s="18"/>
      <c r="L18" s="20"/>
      <c r="M18" s="6"/>
      <c r="N18" s="101"/>
      <c r="O18" s="45"/>
      <c r="P18" s="6"/>
      <c r="Q18" s="6"/>
      <c r="R18" s="6"/>
      <c r="S18" s="6"/>
      <c r="T18" s="6"/>
      <c r="U18" s="6"/>
      <c r="V18" s="6"/>
      <c r="W18" s="6"/>
    </row>
    <row r="19" spans="1:23" ht="15.75" customHeight="1">
      <c r="A19" s="159" t="s">
        <v>30</v>
      </c>
      <c r="B19" s="160"/>
      <c r="C19" s="160"/>
      <c r="D19" s="173" t="s">
        <v>58</v>
      </c>
      <c r="E19" s="174"/>
      <c r="F19" s="174"/>
      <c r="G19" s="175"/>
      <c r="H19" s="17" t="s">
        <v>33</v>
      </c>
      <c r="I19" s="30" t="s">
        <v>10</v>
      </c>
      <c r="J19" s="19"/>
      <c r="K19" s="18"/>
      <c r="L19" s="20"/>
      <c r="M19" s="6"/>
      <c r="N19" s="101"/>
      <c r="O19" s="45"/>
      <c r="P19" s="6"/>
      <c r="Q19" s="6"/>
      <c r="R19" s="6"/>
      <c r="S19" s="6"/>
      <c r="T19" s="6"/>
      <c r="U19" s="6"/>
      <c r="V19" s="6"/>
      <c r="W19" s="6"/>
    </row>
    <row r="20" spans="1:23" ht="15.75" customHeight="1">
      <c r="A20" s="159"/>
      <c r="B20" s="160"/>
      <c r="C20" s="160"/>
      <c r="D20" s="176"/>
      <c r="E20" s="177"/>
      <c r="F20" s="177"/>
      <c r="G20" s="178"/>
      <c r="H20" s="17" t="s">
        <v>34</v>
      </c>
      <c r="I20" s="30" t="s">
        <v>10</v>
      </c>
      <c r="J20" s="19"/>
      <c r="K20" s="18"/>
      <c r="L20" s="20"/>
      <c r="M20" s="6"/>
      <c r="N20" s="101"/>
      <c r="O20" s="45"/>
      <c r="P20" s="6"/>
      <c r="Q20" s="6"/>
      <c r="R20" s="6"/>
      <c r="S20" s="6"/>
      <c r="T20" s="6"/>
      <c r="U20" s="6"/>
      <c r="V20" s="6"/>
      <c r="W20" s="6"/>
    </row>
    <row r="21" spans="1:23" ht="15.75" customHeight="1">
      <c r="A21" s="182"/>
      <c r="B21" s="183"/>
      <c r="C21" s="183"/>
      <c r="D21" s="176"/>
      <c r="E21" s="177"/>
      <c r="F21" s="177"/>
      <c r="G21" s="178"/>
      <c r="H21" s="37" t="s">
        <v>107</v>
      </c>
      <c r="I21" s="38">
        <f>SUM(I12:I20)</f>
        <v>867614400</v>
      </c>
      <c r="J21" s="19"/>
      <c r="K21" s="18"/>
      <c r="L21" s="20"/>
      <c r="M21" s="6"/>
      <c r="N21" s="101"/>
      <c r="O21" s="45"/>
      <c r="P21" s="6"/>
      <c r="Q21" s="6"/>
      <c r="R21" s="6"/>
      <c r="S21" s="6"/>
      <c r="T21" s="6"/>
      <c r="U21" s="6"/>
      <c r="V21" s="6"/>
      <c r="W21" s="6"/>
    </row>
    <row r="22" spans="1:25" ht="12.75">
      <c r="A22" s="154" t="s">
        <v>108</v>
      </c>
      <c r="B22" s="209" t="s">
        <v>40</v>
      </c>
      <c r="C22" s="209"/>
      <c r="D22" s="209"/>
      <c r="E22" s="209"/>
      <c r="F22" s="209"/>
      <c r="G22" s="186" t="s">
        <v>41</v>
      </c>
      <c r="H22" s="154" t="s">
        <v>104</v>
      </c>
      <c r="I22" s="154"/>
      <c r="J22" s="213" t="s">
        <v>103</v>
      </c>
      <c r="K22" s="209" t="s">
        <v>39</v>
      </c>
      <c r="L22" s="209"/>
      <c r="M22" s="226" t="s">
        <v>102</v>
      </c>
      <c r="N22" s="226"/>
      <c r="O22" s="46"/>
      <c r="P22" s="226" t="s">
        <v>101</v>
      </c>
      <c r="Q22" s="226"/>
      <c r="R22" s="209" t="s">
        <v>26</v>
      </c>
      <c r="S22" s="228" t="s">
        <v>27</v>
      </c>
      <c r="T22" s="155" t="s">
        <v>28</v>
      </c>
      <c r="U22" s="117" t="s">
        <v>45</v>
      </c>
      <c r="V22" s="155" t="s">
        <v>46</v>
      </c>
      <c r="W22" s="230" t="s">
        <v>37</v>
      </c>
      <c r="X22" s="214" t="s">
        <v>48</v>
      </c>
      <c r="Y22" s="89"/>
    </row>
    <row r="23" spans="1:25" ht="12.75" customHeight="1">
      <c r="A23" s="154"/>
      <c r="B23" s="209"/>
      <c r="C23" s="209"/>
      <c r="D23" s="209"/>
      <c r="E23" s="209"/>
      <c r="F23" s="209"/>
      <c r="G23" s="186"/>
      <c r="H23" s="154"/>
      <c r="I23" s="154"/>
      <c r="J23" s="213"/>
      <c r="K23" s="209"/>
      <c r="L23" s="209"/>
      <c r="M23" s="227" t="s">
        <v>25</v>
      </c>
      <c r="N23" s="118" t="s">
        <v>18</v>
      </c>
      <c r="O23" s="47"/>
      <c r="P23" s="227" t="s">
        <v>25</v>
      </c>
      <c r="Q23" s="155" t="s">
        <v>18</v>
      </c>
      <c r="R23" s="209"/>
      <c r="S23" s="228"/>
      <c r="T23" s="155"/>
      <c r="U23" s="117"/>
      <c r="V23" s="155"/>
      <c r="W23" s="230"/>
      <c r="X23" s="215"/>
      <c r="Y23" s="89"/>
    </row>
    <row r="24" spans="1:25" ht="12.75">
      <c r="A24" s="154"/>
      <c r="B24" s="209"/>
      <c r="C24" s="209"/>
      <c r="D24" s="209"/>
      <c r="E24" s="209"/>
      <c r="F24" s="209"/>
      <c r="G24" s="186"/>
      <c r="H24" s="154"/>
      <c r="I24" s="154"/>
      <c r="J24" s="213"/>
      <c r="K24" s="209"/>
      <c r="L24" s="209"/>
      <c r="M24" s="227"/>
      <c r="N24" s="118"/>
      <c r="O24" s="47"/>
      <c r="P24" s="227"/>
      <c r="Q24" s="155"/>
      <c r="R24" s="209"/>
      <c r="S24" s="228"/>
      <c r="T24" s="155"/>
      <c r="U24" s="117"/>
      <c r="V24" s="155"/>
      <c r="W24" s="230"/>
      <c r="X24" s="215"/>
      <c r="Y24" s="89"/>
    </row>
    <row r="25" spans="1:25" ht="99.75" customHeight="1">
      <c r="A25" s="210">
        <v>1</v>
      </c>
      <c r="B25" s="200" t="s">
        <v>59</v>
      </c>
      <c r="C25" s="201"/>
      <c r="D25" s="201"/>
      <c r="E25" s="201"/>
      <c r="F25" s="202"/>
      <c r="G25" s="52" t="s">
        <v>64</v>
      </c>
      <c r="H25" s="114" t="s">
        <v>88</v>
      </c>
      <c r="I25" s="115"/>
      <c r="J25" s="216">
        <v>0.05</v>
      </c>
      <c r="K25" s="114" t="s">
        <v>76</v>
      </c>
      <c r="L25" s="115"/>
      <c r="M25" s="91">
        <v>0.019</v>
      </c>
      <c r="N25" s="102">
        <f>+M25/10%</f>
        <v>0.18999999999999997</v>
      </c>
      <c r="O25" s="48">
        <f>N25*1.66%</f>
        <v>0.0031539999999999997</v>
      </c>
      <c r="P25" s="125">
        <f>(SUM(N25:N27)/3)*5%</f>
        <v>0.022106060606060605</v>
      </c>
      <c r="Q25" s="129">
        <f>+P25/J25</f>
        <v>0.4421212121212121</v>
      </c>
      <c r="R25" s="39">
        <v>233003947</v>
      </c>
      <c r="S25" s="78">
        <v>29414525</v>
      </c>
      <c r="T25" s="36">
        <f aca="true" t="shared" si="0" ref="T25:T36">S25/R25</f>
        <v>0.12624045806400008</v>
      </c>
      <c r="U25" s="78">
        <v>29414525</v>
      </c>
      <c r="V25" s="59">
        <f aca="true" t="shared" si="1" ref="V25:V36">U25/R25</f>
        <v>0.12624045806400008</v>
      </c>
      <c r="W25" s="66" t="s">
        <v>110</v>
      </c>
      <c r="X25" s="110" t="s">
        <v>122</v>
      </c>
      <c r="Y25" s="89"/>
    </row>
    <row r="26" spans="1:25" ht="99.75" customHeight="1">
      <c r="A26" s="211"/>
      <c r="B26" s="203"/>
      <c r="C26" s="204"/>
      <c r="D26" s="204"/>
      <c r="E26" s="204"/>
      <c r="F26" s="205"/>
      <c r="G26" s="53" t="s">
        <v>65</v>
      </c>
      <c r="H26" s="114" t="s">
        <v>89</v>
      </c>
      <c r="I26" s="115"/>
      <c r="J26" s="217"/>
      <c r="K26" s="114" t="s">
        <v>77</v>
      </c>
      <c r="L26" s="115"/>
      <c r="M26" s="91">
        <f>7/11*100%</f>
        <v>0.6363636363636364</v>
      </c>
      <c r="N26" s="102">
        <f>+M26/100%</f>
        <v>0.6363636363636364</v>
      </c>
      <c r="O26" s="48">
        <f>N26*1.66%</f>
        <v>0.010563636363636364</v>
      </c>
      <c r="P26" s="126"/>
      <c r="Q26" s="130"/>
      <c r="R26" s="39">
        <v>47951040</v>
      </c>
      <c r="S26" s="78">
        <v>47951040</v>
      </c>
      <c r="T26" s="36">
        <f t="shared" si="0"/>
        <v>1</v>
      </c>
      <c r="U26" s="78">
        <v>32766544</v>
      </c>
      <c r="V26" s="59">
        <f t="shared" si="1"/>
        <v>0.6833333333333333</v>
      </c>
      <c r="W26" s="66" t="s">
        <v>111</v>
      </c>
      <c r="X26" s="81" t="s">
        <v>124</v>
      </c>
      <c r="Y26" s="90"/>
    </row>
    <row r="27" spans="1:25" ht="99.75" customHeight="1">
      <c r="A27" s="212"/>
      <c r="B27" s="206"/>
      <c r="C27" s="207"/>
      <c r="D27" s="207"/>
      <c r="E27" s="207"/>
      <c r="F27" s="208"/>
      <c r="G27" s="54" t="s">
        <v>66</v>
      </c>
      <c r="H27" s="114" t="s">
        <v>90</v>
      </c>
      <c r="I27" s="115"/>
      <c r="J27" s="218"/>
      <c r="K27" s="114" t="s">
        <v>78</v>
      </c>
      <c r="L27" s="115"/>
      <c r="M27" s="92">
        <v>0.5</v>
      </c>
      <c r="N27" s="102">
        <f>+M27/100%</f>
        <v>0.5</v>
      </c>
      <c r="O27" s="48">
        <f>N27*1.66%</f>
        <v>0.0083</v>
      </c>
      <c r="P27" s="126"/>
      <c r="Q27" s="131"/>
      <c r="R27" s="39">
        <v>60795459</v>
      </c>
      <c r="S27" s="78">
        <v>30834662</v>
      </c>
      <c r="T27" s="36">
        <f t="shared" si="0"/>
        <v>0.5071869265762102</v>
      </c>
      <c r="U27" s="78">
        <v>0</v>
      </c>
      <c r="V27" s="59">
        <f t="shared" si="1"/>
        <v>0</v>
      </c>
      <c r="W27" s="66" t="s">
        <v>112</v>
      </c>
      <c r="X27" s="81" t="s">
        <v>120</v>
      </c>
      <c r="Y27" s="90"/>
    </row>
    <row r="28" spans="1:25" ht="99.75" customHeight="1">
      <c r="A28" s="40">
        <v>2</v>
      </c>
      <c r="B28" s="114" t="s">
        <v>60</v>
      </c>
      <c r="C28" s="196"/>
      <c r="D28" s="196"/>
      <c r="E28" s="196"/>
      <c r="F28" s="115"/>
      <c r="G28" s="55" t="s">
        <v>67</v>
      </c>
      <c r="H28" s="114" t="s">
        <v>91</v>
      </c>
      <c r="I28" s="115"/>
      <c r="J28" s="56">
        <v>0.1</v>
      </c>
      <c r="K28" s="114" t="s">
        <v>79</v>
      </c>
      <c r="L28" s="115"/>
      <c r="M28" s="95">
        <v>0.25</v>
      </c>
      <c r="N28" s="102">
        <f>M28/1</f>
        <v>0.25</v>
      </c>
      <c r="O28" s="49"/>
      <c r="P28" s="41">
        <f>J28*N28</f>
        <v>0.025</v>
      </c>
      <c r="Q28" s="36">
        <f>+P28/J28</f>
        <v>0.25</v>
      </c>
      <c r="R28" s="39">
        <v>80000000</v>
      </c>
      <c r="S28" s="78">
        <v>0</v>
      </c>
      <c r="T28" s="36">
        <f t="shared" si="0"/>
        <v>0</v>
      </c>
      <c r="U28" s="78">
        <v>0</v>
      </c>
      <c r="V28" s="59">
        <f t="shared" si="1"/>
        <v>0</v>
      </c>
      <c r="W28" s="66" t="s">
        <v>123</v>
      </c>
      <c r="X28" s="81" t="s">
        <v>120</v>
      </c>
      <c r="Y28" s="90"/>
    </row>
    <row r="29" spans="1:25" ht="203.25" customHeight="1">
      <c r="A29" s="40">
        <v>3</v>
      </c>
      <c r="B29" s="197" t="s">
        <v>61</v>
      </c>
      <c r="C29" s="198"/>
      <c r="D29" s="198"/>
      <c r="E29" s="198"/>
      <c r="F29" s="199"/>
      <c r="G29" s="55" t="s">
        <v>68</v>
      </c>
      <c r="H29" s="114" t="s">
        <v>92</v>
      </c>
      <c r="I29" s="115" t="s">
        <v>92</v>
      </c>
      <c r="J29" s="56">
        <v>0.05</v>
      </c>
      <c r="K29" s="114" t="s">
        <v>80</v>
      </c>
      <c r="L29" s="115"/>
      <c r="M29" s="93">
        <v>5</v>
      </c>
      <c r="N29" s="102">
        <f>M29/7</f>
        <v>0.7142857142857143</v>
      </c>
      <c r="O29" s="49"/>
      <c r="P29" s="41">
        <f>J29*N29</f>
        <v>0.03571428571428572</v>
      </c>
      <c r="Q29" s="36">
        <f>+P29/J29</f>
        <v>0.7142857142857143</v>
      </c>
      <c r="R29" s="39">
        <f>80000000+35000000+15400000</f>
        <v>130400000</v>
      </c>
      <c r="S29" s="78">
        <v>99162343</v>
      </c>
      <c r="T29" s="36">
        <f t="shared" si="0"/>
        <v>0.7604474156441717</v>
      </c>
      <c r="U29" s="78">
        <v>39823553</v>
      </c>
      <c r="V29" s="59">
        <f t="shared" si="1"/>
        <v>0.30539534509202454</v>
      </c>
      <c r="W29" s="66" t="s">
        <v>121</v>
      </c>
      <c r="X29" s="81" t="s">
        <v>125</v>
      </c>
      <c r="Y29" s="90"/>
    </row>
    <row r="30" spans="1:25" ht="99.75" customHeight="1">
      <c r="A30" s="40">
        <v>4</v>
      </c>
      <c r="B30" s="197" t="s">
        <v>62</v>
      </c>
      <c r="C30" s="198"/>
      <c r="D30" s="198"/>
      <c r="E30" s="198"/>
      <c r="F30" s="199"/>
      <c r="G30" s="55" t="s">
        <v>69</v>
      </c>
      <c r="H30" s="114" t="s">
        <v>93</v>
      </c>
      <c r="I30" s="115"/>
      <c r="J30" s="57">
        <v>1</v>
      </c>
      <c r="K30" s="114" t="s">
        <v>81</v>
      </c>
      <c r="L30" s="115"/>
      <c r="M30" s="92">
        <v>0.9</v>
      </c>
      <c r="N30" s="102">
        <f aca="true" t="shared" si="2" ref="N30:N36">+M30/100%</f>
        <v>0.9</v>
      </c>
      <c r="O30" s="49"/>
      <c r="P30" s="41">
        <f>J30*N30</f>
        <v>0.9</v>
      </c>
      <c r="Q30" s="36">
        <f>+P30/J30</f>
        <v>0.9</v>
      </c>
      <c r="R30" s="39">
        <v>140000000</v>
      </c>
      <c r="S30" s="78">
        <v>139102570</v>
      </c>
      <c r="T30" s="36">
        <f t="shared" si="0"/>
        <v>0.9935897857142857</v>
      </c>
      <c r="U30" s="78">
        <v>0</v>
      </c>
      <c r="V30" s="59">
        <f t="shared" si="1"/>
        <v>0</v>
      </c>
      <c r="W30" s="66" t="s">
        <v>113</v>
      </c>
      <c r="X30" s="81" t="s">
        <v>120</v>
      </c>
      <c r="Y30" s="90"/>
    </row>
    <row r="31" spans="1:25" ht="118.5" customHeight="1">
      <c r="A31" s="210">
        <v>5</v>
      </c>
      <c r="B31" s="187" t="s">
        <v>63</v>
      </c>
      <c r="C31" s="188"/>
      <c r="D31" s="188"/>
      <c r="E31" s="188"/>
      <c r="F31" s="189"/>
      <c r="G31" s="55" t="s">
        <v>70</v>
      </c>
      <c r="H31" s="114" t="s">
        <v>94</v>
      </c>
      <c r="I31" s="115"/>
      <c r="J31" s="121">
        <v>6</v>
      </c>
      <c r="K31" s="114" t="s">
        <v>82</v>
      </c>
      <c r="L31" s="115"/>
      <c r="M31" s="91">
        <f>7/11*100%</f>
        <v>0.6363636363636364</v>
      </c>
      <c r="N31" s="102">
        <f t="shared" si="2"/>
        <v>0.6363636363636364</v>
      </c>
      <c r="O31" s="48">
        <f aca="true" t="shared" si="3" ref="O31:O36">N31*1%</f>
        <v>0.006363636363636364</v>
      </c>
      <c r="P31" s="127">
        <f>(AVERAGE(N31:N36)*J31)</f>
        <v>3.8178181818181818</v>
      </c>
      <c r="Q31" s="129">
        <f>+P31/J31</f>
        <v>0.6363030303030303</v>
      </c>
      <c r="R31" s="39">
        <v>121749908</v>
      </c>
      <c r="S31" s="78">
        <v>20000000</v>
      </c>
      <c r="T31" s="36">
        <f t="shared" si="0"/>
        <v>0.1642711713589139</v>
      </c>
      <c r="U31" s="78">
        <v>20000000</v>
      </c>
      <c r="V31" s="59">
        <f t="shared" si="1"/>
        <v>0.1642711713589139</v>
      </c>
      <c r="W31" s="66" t="s">
        <v>114</v>
      </c>
      <c r="X31" s="81" t="s">
        <v>126</v>
      </c>
      <c r="Y31" s="90"/>
    </row>
    <row r="32" spans="1:25" ht="99.75" customHeight="1">
      <c r="A32" s="211"/>
      <c r="B32" s="190"/>
      <c r="C32" s="191"/>
      <c r="D32" s="191"/>
      <c r="E32" s="191"/>
      <c r="F32" s="192"/>
      <c r="G32" s="55" t="s">
        <v>71</v>
      </c>
      <c r="H32" s="114" t="s">
        <v>95</v>
      </c>
      <c r="I32" s="115"/>
      <c r="J32" s="122"/>
      <c r="K32" s="114" t="s">
        <v>83</v>
      </c>
      <c r="L32" s="115"/>
      <c r="M32" s="94">
        <v>63.6</v>
      </c>
      <c r="N32" s="102">
        <f>+M32/100</f>
        <v>0.636</v>
      </c>
      <c r="O32" s="60">
        <f t="shared" si="3"/>
        <v>0.00636</v>
      </c>
      <c r="P32" s="128"/>
      <c r="Q32" s="130"/>
      <c r="R32" s="39">
        <v>21284480</v>
      </c>
      <c r="S32" s="78">
        <v>21284480</v>
      </c>
      <c r="T32" s="36">
        <f t="shared" si="0"/>
        <v>1</v>
      </c>
      <c r="U32" s="78">
        <v>8899136</v>
      </c>
      <c r="V32" s="59">
        <f t="shared" si="1"/>
        <v>0.41810445921159456</v>
      </c>
      <c r="W32" s="66" t="s">
        <v>115</v>
      </c>
      <c r="X32" s="81" t="s">
        <v>127</v>
      </c>
      <c r="Y32" s="90"/>
    </row>
    <row r="33" spans="1:25" ht="99.75" customHeight="1">
      <c r="A33" s="211"/>
      <c r="B33" s="190"/>
      <c r="C33" s="191"/>
      <c r="D33" s="191"/>
      <c r="E33" s="191"/>
      <c r="F33" s="192"/>
      <c r="G33" s="55" t="s">
        <v>72</v>
      </c>
      <c r="H33" s="114" t="s">
        <v>96</v>
      </c>
      <c r="I33" s="115"/>
      <c r="J33" s="122"/>
      <c r="K33" s="114" t="s">
        <v>84</v>
      </c>
      <c r="L33" s="115"/>
      <c r="M33" s="91">
        <f>7/11*100%</f>
        <v>0.6363636363636364</v>
      </c>
      <c r="N33" s="102">
        <f t="shared" si="2"/>
        <v>0.6363636363636364</v>
      </c>
      <c r="O33" s="48">
        <f t="shared" si="3"/>
        <v>0.006363636363636364</v>
      </c>
      <c r="P33" s="128"/>
      <c r="Q33" s="130"/>
      <c r="R33" s="39">
        <v>11957320</v>
      </c>
      <c r="S33" s="78">
        <v>11957320</v>
      </c>
      <c r="T33" s="36">
        <f>S33/R33</f>
        <v>1</v>
      </c>
      <c r="U33" s="78">
        <v>11957320</v>
      </c>
      <c r="V33" s="59">
        <f t="shared" si="1"/>
        <v>1</v>
      </c>
      <c r="W33" s="66" t="s">
        <v>116</v>
      </c>
      <c r="X33" s="81" t="s">
        <v>128</v>
      </c>
      <c r="Y33" s="90"/>
    </row>
    <row r="34" spans="1:25" ht="99.75" customHeight="1">
      <c r="A34" s="211"/>
      <c r="B34" s="190"/>
      <c r="C34" s="191"/>
      <c r="D34" s="191"/>
      <c r="E34" s="191"/>
      <c r="F34" s="192"/>
      <c r="G34" s="55" t="s">
        <v>73</v>
      </c>
      <c r="H34" s="143" t="s">
        <v>97</v>
      </c>
      <c r="I34" s="144"/>
      <c r="J34" s="122"/>
      <c r="K34" s="132" t="s">
        <v>85</v>
      </c>
      <c r="L34" s="133"/>
      <c r="M34" s="91">
        <f>7/11*100%</f>
        <v>0.6363636363636364</v>
      </c>
      <c r="N34" s="102">
        <f t="shared" si="2"/>
        <v>0.6363636363636364</v>
      </c>
      <c r="O34" s="48">
        <f t="shared" si="3"/>
        <v>0.006363636363636364</v>
      </c>
      <c r="P34" s="128"/>
      <c r="Q34" s="130"/>
      <c r="R34" s="58">
        <v>20000000</v>
      </c>
      <c r="S34" s="78">
        <v>20000000</v>
      </c>
      <c r="T34" s="36">
        <f t="shared" si="0"/>
        <v>1</v>
      </c>
      <c r="U34" s="78">
        <v>10093231</v>
      </c>
      <c r="V34" s="59">
        <f t="shared" si="1"/>
        <v>0.50466155</v>
      </c>
      <c r="W34" s="66" t="s">
        <v>117</v>
      </c>
      <c r="X34" s="81" t="s">
        <v>129</v>
      </c>
      <c r="Y34" s="90"/>
    </row>
    <row r="35" spans="1:25" ht="114.75">
      <c r="A35" s="211"/>
      <c r="B35" s="190"/>
      <c r="C35" s="191"/>
      <c r="D35" s="191"/>
      <c r="E35" s="191"/>
      <c r="F35" s="192"/>
      <c r="G35" s="55" t="s">
        <v>74</v>
      </c>
      <c r="H35" s="143" t="s">
        <v>98</v>
      </c>
      <c r="I35" s="144"/>
      <c r="J35" s="122"/>
      <c r="K35" s="132" t="s">
        <v>86</v>
      </c>
      <c r="L35" s="133"/>
      <c r="M35" s="91">
        <f>7/11*100%</f>
        <v>0.6363636363636364</v>
      </c>
      <c r="N35" s="102">
        <f t="shared" si="2"/>
        <v>0.6363636363636364</v>
      </c>
      <c r="O35" s="48">
        <f t="shared" si="3"/>
        <v>0.006363636363636364</v>
      </c>
      <c r="P35" s="128"/>
      <c r="Q35" s="130"/>
      <c r="R35" s="58">
        <v>13457320</v>
      </c>
      <c r="S35" s="78">
        <v>13457320</v>
      </c>
      <c r="T35" s="36">
        <f t="shared" si="0"/>
        <v>1</v>
      </c>
      <c r="U35" s="78">
        <v>13457320</v>
      </c>
      <c r="V35" s="59">
        <f t="shared" si="1"/>
        <v>1</v>
      </c>
      <c r="W35" s="66" t="s">
        <v>118</v>
      </c>
      <c r="X35" s="81" t="s">
        <v>130</v>
      </c>
      <c r="Y35" s="90"/>
    </row>
    <row r="36" spans="1:25" ht="62.25" customHeight="1">
      <c r="A36" s="212"/>
      <c r="B36" s="193"/>
      <c r="C36" s="194"/>
      <c r="D36" s="194"/>
      <c r="E36" s="194"/>
      <c r="F36" s="195"/>
      <c r="G36" s="55" t="s">
        <v>75</v>
      </c>
      <c r="H36" s="143" t="s">
        <v>99</v>
      </c>
      <c r="I36" s="144"/>
      <c r="J36" s="123"/>
      <c r="K36" s="132" t="s">
        <v>87</v>
      </c>
      <c r="L36" s="133"/>
      <c r="M36" s="91">
        <f>7/11*100%</f>
        <v>0.6363636363636364</v>
      </c>
      <c r="N36" s="102">
        <f t="shared" si="2"/>
        <v>0.6363636363636364</v>
      </c>
      <c r="O36" s="49">
        <f t="shared" si="3"/>
        <v>0.006363636363636364</v>
      </c>
      <c r="P36" s="128"/>
      <c r="Q36" s="131"/>
      <c r="R36" s="58">
        <v>18500000</v>
      </c>
      <c r="S36" s="78">
        <v>18500000</v>
      </c>
      <c r="T36" s="36">
        <f t="shared" si="0"/>
        <v>1</v>
      </c>
      <c r="U36" s="78">
        <v>8912804</v>
      </c>
      <c r="V36" s="59">
        <f t="shared" si="1"/>
        <v>0.4817731891891892</v>
      </c>
      <c r="W36" s="66" t="s">
        <v>119</v>
      </c>
      <c r="X36" s="81" t="s">
        <v>131</v>
      </c>
      <c r="Y36" s="90"/>
    </row>
    <row r="37" spans="2:25" s="67" customFormat="1" ht="30.75" customHeight="1">
      <c r="B37" s="141"/>
      <c r="C37" s="141"/>
      <c r="D37" s="68"/>
      <c r="E37" s="69"/>
      <c r="F37" s="70"/>
      <c r="G37" s="142"/>
      <c r="H37" s="142"/>
      <c r="M37" s="25" t="s">
        <v>4</v>
      </c>
      <c r="N37" s="103">
        <f>AVERAGE(N25:N36)</f>
        <v>0.5840389610389611</v>
      </c>
      <c r="O37" s="71"/>
      <c r="P37" s="72"/>
      <c r="Q37" s="79">
        <f>AVERAGE(Q25:Q36)</f>
        <v>0.5885419913419913</v>
      </c>
      <c r="R37" s="73">
        <f>SUM(R25:R36)</f>
        <v>899099474</v>
      </c>
      <c r="S37" s="74">
        <v>451664260</v>
      </c>
      <c r="T37" s="75">
        <f>S37/R37</f>
        <v>0.5023518231977077</v>
      </c>
      <c r="U37" s="77">
        <v>175324433</v>
      </c>
      <c r="V37" s="76">
        <f>U37/R37</f>
        <v>0.19500003956180714</v>
      </c>
      <c r="W37" s="108"/>
      <c r="X37" s="82"/>
      <c r="Y37" s="82"/>
    </row>
    <row r="38" spans="2:25" s="21" customFormat="1" ht="25.5">
      <c r="B38" s="135" t="s">
        <v>36</v>
      </c>
      <c r="C38" s="135"/>
      <c r="D38" s="35">
        <v>3</v>
      </c>
      <c r="F38" s="22" t="s">
        <v>35</v>
      </c>
      <c r="G38" s="136">
        <v>43754</v>
      </c>
      <c r="H38" s="137"/>
      <c r="M38" s="25"/>
      <c r="N38" s="104"/>
      <c r="O38" s="50"/>
      <c r="P38" s="23"/>
      <c r="Q38" s="23"/>
      <c r="R38" s="88"/>
      <c r="S38" s="111" t="s">
        <v>132</v>
      </c>
      <c r="T38" s="80"/>
      <c r="U38" s="85" t="s">
        <v>132</v>
      </c>
      <c r="W38" s="109"/>
      <c r="X38" s="83"/>
      <c r="Y38" s="83"/>
    </row>
    <row r="39" spans="18:21" ht="12.75">
      <c r="R39" s="87"/>
      <c r="S39" s="86"/>
      <c r="T39" s="9"/>
      <c r="U39" s="86"/>
    </row>
    <row r="40" spans="19:20" ht="12.75">
      <c r="S40" s="9"/>
      <c r="T40" s="9"/>
    </row>
    <row r="41" spans="1:25" s="11" customFormat="1" ht="21.75" customHeight="1">
      <c r="A41" s="1"/>
      <c r="B41" s="10"/>
      <c r="C41" s="124" t="s">
        <v>38</v>
      </c>
      <c r="D41" s="124"/>
      <c r="E41" s="124"/>
      <c r="F41" s="124"/>
      <c r="G41" s="124"/>
      <c r="H41" s="124"/>
      <c r="I41" s="124"/>
      <c r="J41" s="124"/>
      <c r="K41" s="124"/>
      <c r="L41" s="124"/>
      <c r="M41" s="112" t="s">
        <v>44</v>
      </c>
      <c r="N41" s="112"/>
      <c r="O41" s="112"/>
      <c r="P41" s="112"/>
      <c r="Q41" s="112"/>
      <c r="R41" s="112"/>
      <c r="S41" s="112"/>
      <c r="T41" s="112"/>
      <c r="U41" s="112"/>
      <c r="V41" s="112"/>
      <c r="W41" s="113"/>
      <c r="X41" s="84"/>
      <c r="Y41" s="84"/>
    </row>
    <row r="42" spans="1:25" s="11" customFormat="1" ht="29.25" customHeight="1">
      <c r="A42" s="138" t="s">
        <v>15</v>
      </c>
      <c r="B42" s="139"/>
      <c r="C42" s="140" t="s">
        <v>105</v>
      </c>
      <c r="D42" s="140"/>
      <c r="E42" s="140"/>
      <c r="F42" s="140"/>
      <c r="G42" s="140"/>
      <c r="H42" s="140"/>
      <c r="I42" s="140"/>
      <c r="J42" s="140"/>
      <c r="K42" s="140"/>
      <c r="L42" s="140"/>
      <c r="M42" s="119" t="s">
        <v>51</v>
      </c>
      <c r="N42" s="119"/>
      <c r="O42" s="119"/>
      <c r="P42" s="119"/>
      <c r="Q42" s="119"/>
      <c r="R42" s="119"/>
      <c r="S42" s="119"/>
      <c r="T42" s="119"/>
      <c r="U42" s="119"/>
      <c r="V42" s="119"/>
      <c r="W42" s="120"/>
      <c r="X42" s="84"/>
      <c r="Y42" s="84"/>
    </row>
    <row r="43" spans="1:23" ht="29.25" customHeight="1">
      <c r="A43" s="138" t="s">
        <v>14</v>
      </c>
      <c r="B43" s="139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3"/>
    </row>
    <row r="44" spans="1:23" ht="29.25" customHeight="1">
      <c r="A44" s="138" t="s">
        <v>16</v>
      </c>
      <c r="B44" s="139"/>
      <c r="C44" s="124" t="s">
        <v>56</v>
      </c>
      <c r="D44" s="124"/>
      <c r="E44" s="124"/>
      <c r="F44" s="124"/>
      <c r="G44" s="124"/>
      <c r="H44" s="124"/>
      <c r="I44" s="124"/>
      <c r="J44" s="124"/>
      <c r="K44" s="124"/>
      <c r="L44" s="124"/>
      <c r="M44" s="112" t="s">
        <v>52</v>
      </c>
      <c r="N44" s="112"/>
      <c r="O44" s="112"/>
      <c r="P44" s="112"/>
      <c r="Q44" s="112"/>
      <c r="R44" s="112"/>
      <c r="S44" s="112"/>
      <c r="T44" s="112"/>
      <c r="U44" s="112"/>
      <c r="V44" s="112"/>
      <c r="W44" s="113"/>
    </row>
    <row r="45" spans="1:23" ht="29.25" customHeight="1">
      <c r="A45" s="138" t="s">
        <v>17</v>
      </c>
      <c r="B45" s="139"/>
      <c r="C45" s="134">
        <v>43654</v>
      </c>
      <c r="D45" s="124"/>
      <c r="E45" s="124"/>
      <c r="F45" s="124"/>
      <c r="G45" s="124"/>
      <c r="H45" s="124"/>
      <c r="I45" s="124"/>
      <c r="J45" s="124"/>
      <c r="K45" s="124"/>
      <c r="L45" s="124"/>
      <c r="M45" s="116">
        <f>+C45</f>
        <v>43654</v>
      </c>
      <c r="N45" s="112"/>
      <c r="O45" s="112"/>
      <c r="P45" s="112"/>
      <c r="Q45" s="112"/>
      <c r="R45" s="112"/>
      <c r="S45" s="112"/>
      <c r="T45" s="112"/>
      <c r="U45" s="112"/>
      <c r="V45" s="112"/>
      <c r="W45" s="113"/>
    </row>
  </sheetData>
  <sheetProtection deleteColumns="0" deleteRows="0"/>
  <mergeCells count="96">
    <mergeCell ref="H25:I25"/>
    <mergeCell ref="H26:I26"/>
    <mergeCell ref="K22:L24"/>
    <mergeCell ref="H27:I27"/>
    <mergeCell ref="R22:R24"/>
    <mergeCell ref="K27:L27"/>
    <mergeCell ref="K25:L25"/>
    <mergeCell ref="K26:L26"/>
    <mergeCell ref="Q23:Q24"/>
    <mergeCell ref="M22:N22"/>
    <mergeCell ref="X22:X24"/>
    <mergeCell ref="J25:J27"/>
    <mergeCell ref="K11:L13"/>
    <mergeCell ref="R11:S13"/>
    <mergeCell ref="P22:Q22"/>
    <mergeCell ref="M23:M24"/>
    <mergeCell ref="P23:P24"/>
    <mergeCell ref="S22:S24"/>
    <mergeCell ref="M14:W14"/>
    <mergeCell ref="W22:W24"/>
    <mergeCell ref="H22:I24"/>
    <mergeCell ref="H30:I30"/>
    <mergeCell ref="V22:V24"/>
    <mergeCell ref="H34:I34"/>
    <mergeCell ref="Q25:Q27"/>
    <mergeCell ref="K34:L34"/>
    <mergeCell ref="J22:J24"/>
    <mergeCell ref="K28:L28"/>
    <mergeCell ref="K29:L29"/>
    <mergeCell ref="K30:L30"/>
    <mergeCell ref="G22:G24"/>
    <mergeCell ref="B31:F36"/>
    <mergeCell ref="B28:F28"/>
    <mergeCell ref="B29:F29"/>
    <mergeCell ref="B25:F27"/>
    <mergeCell ref="A22:A24"/>
    <mergeCell ref="B22:F24"/>
    <mergeCell ref="B30:F30"/>
    <mergeCell ref="A25:A27"/>
    <mergeCell ref="A31:A36"/>
    <mergeCell ref="T22:T24"/>
    <mergeCell ref="D11:G11"/>
    <mergeCell ref="A16:C18"/>
    <mergeCell ref="D12:G14"/>
    <mergeCell ref="D16:G18"/>
    <mergeCell ref="D19:G21"/>
    <mergeCell ref="A15:C15"/>
    <mergeCell ref="D15:G15"/>
    <mergeCell ref="A19:C21"/>
    <mergeCell ref="A12:C14"/>
    <mergeCell ref="T1:W1"/>
    <mergeCell ref="T2:W2"/>
    <mergeCell ref="A5:W5"/>
    <mergeCell ref="A1:C4"/>
    <mergeCell ref="D1:S2"/>
    <mergeCell ref="A11:C11"/>
    <mergeCell ref="T3:V3"/>
    <mergeCell ref="T4:V4"/>
    <mergeCell ref="D3:S4"/>
    <mergeCell ref="M11:Q11"/>
    <mergeCell ref="H36:I36"/>
    <mergeCell ref="K32:L32"/>
    <mergeCell ref="K33:L33"/>
    <mergeCell ref="H33:I33"/>
    <mergeCell ref="K35:L35"/>
    <mergeCell ref="H35:I35"/>
    <mergeCell ref="C45:L45"/>
    <mergeCell ref="C44:L44"/>
    <mergeCell ref="B38:C38"/>
    <mergeCell ref="G38:H38"/>
    <mergeCell ref="A45:B45"/>
    <mergeCell ref="A44:B44"/>
    <mergeCell ref="A43:B43"/>
    <mergeCell ref="C43:L43"/>
    <mergeCell ref="A42:B42"/>
    <mergeCell ref="C42:L42"/>
    <mergeCell ref="C41:L41"/>
    <mergeCell ref="P25:P27"/>
    <mergeCell ref="P31:P36"/>
    <mergeCell ref="Q31:Q36"/>
    <mergeCell ref="H29:I29"/>
    <mergeCell ref="K36:L36"/>
    <mergeCell ref="K31:L31"/>
    <mergeCell ref="H31:I31"/>
    <mergeCell ref="B37:C37"/>
    <mergeCell ref="G37:H37"/>
    <mergeCell ref="M43:W43"/>
    <mergeCell ref="H28:I28"/>
    <mergeCell ref="M45:W45"/>
    <mergeCell ref="U22:U24"/>
    <mergeCell ref="M41:W41"/>
    <mergeCell ref="N23:N24"/>
    <mergeCell ref="M44:W44"/>
    <mergeCell ref="M42:W42"/>
    <mergeCell ref="H32:I32"/>
    <mergeCell ref="J31:J36"/>
  </mergeCells>
  <printOptions horizontalCentered="1" verticalCentered="1"/>
  <pageMargins left="0.1968503937007874" right="0.07874015748031496" top="0.1968503937007874" bottom="0.11811023622047245" header="0" footer="0"/>
  <pageSetup fitToHeight="1" fitToWidth="1" horizontalDpi="600" verticalDpi="600" orientation="landscape" scale="6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dcaicedo</dc:creator>
  <cp:keywords/>
  <dc:description/>
  <cp:lastModifiedBy>Luis Gabriel Rodriguez Villamizar</cp:lastModifiedBy>
  <cp:lastPrinted>2019-10-11T16:02:05Z</cp:lastPrinted>
  <dcterms:created xsi:type="dcterms:W3CDTF">2009-04-01T16:45:05Z</dcterms:created>
  <dcterms:modified xsi:type="dcterms:W3CDTF">2019-11-07T12:42:24Z</dcterms:modified>
  <cp:category/>
  <cp:version/>
  <cp:contentType/>
  <cp:contentStatus/>
</cp:coreProperties>
</file>