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<sst xmlns="http://schemas.openxmlformats.org/spreadsheetml/2006/main" count="103" uniqueCount="92">
  <si>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</si>
  <si>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</si>
  <si>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</si>
  <si>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</si>
  <si>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</si>
  <si>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</si>
  <si>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</si>
  <si>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</si>
  <si>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</si>
  <si>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</si>
  <si>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</si>
  <si>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</si>
  <si>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</si>
  <si>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</si>
  <si>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</si>
  <si>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</si>
  <si>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</si>
  <si>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</si>
  <si>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</si>
  <si>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</si>
  <si>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</si>
  <si>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</si>
  <si>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</si>
  <si>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</si>
  <si>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</si>
  <si>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</si>
  <si>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</si>
  <si>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</si>
  <si>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</si>
  <si>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</si>
  <si>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</si>
  <si>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</si>
  <si>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</si>
  <si>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</si>
  <si>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</si>
  <si>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</si>
  <si>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</si>
  <si>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</si>
  <si>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</si>
  <si>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</si>
  <si>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</si>
  <si>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</si>
  <si>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</si>
  <si>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</si>
  <si>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</si>
  <si>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</si>
  <si>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</si>
  <si>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</si>
  <si>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</si>
  <si>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</si>
  <si>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</si>
  <si>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</si>
  <si>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</si>
  <si>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BERTHA CRUZ FORERO</t>
  </si>
  <si>
    <t>Sudbirectora de Recursos Naturales</t>
  </si>
  <si>
    <t>FORTALECIMIENTO DEL SINA PARA LA GESTIÓN AMBIENTAL</t>
  </si>
  <si>
    <t>Fortalecimiento Interno</t>
  </si>
  <si>
    <t xml:space="preserve">Redes de Monitoreo y Calidad Ambiental  </t>
  </si>
  <si>
    <t>Laboratorio de la Calidad Ambiental</t>
  </si>
  <si>
    <t>3204-0900-0001-0002-07</t>
  </si>
  <si>
    <t>Realizar adquisición, mantenimiento y calibración de equipos materiales y reactivos del laboratorio de calidad ambiental.</t>
  </si>
  <si>
    <t>Participar en pruebas interlaboratorios.</t>
  </si>
  <si>
    <t>Realizar adquisición, mantenimiento y calibración de equipos del laboratorio de calidad ambiental.</t>
  </si>
  <si>
    <t xml:space="preserve">Realizar suministro de materiales y reactivos para el funcionamiento del laboratorio. </t>
  </si>
  <si>
    <t>Gestión Integral de residuos peligrosos generados en el laboratorio de calidad ambiental.</t>
  </si>
  <si>
    <t>Mantener acreditación del Laboratorio de Calidad Ambiental</t>
  </si>
  <si>
    <t>10 equipos priorizados con mantenimiento y calibración</t>
  </si>
  <si>
    <t>100% de los materiales y reactivos programados adquiridos para el funcionamiento del laboratorio</t>
  </si>
  <si>
    <t>1 contrato para la gestión integral de los residuos peligrosos</t>
  </si>
  <si>
    <t>1 auditoria</t>
  </si>
  <si>
    <t xml:space="preserve">Participación en programa de pruebas interlaboratorio  </t>
  </si>
  <si>
    <t>(Número De equipos con mantenimiento y calibracion / No. De equipos programados  para  mantenimiento y calibración) * 100</t>
  </si>
  <si>
    <t>(Número de materiales y reactivos adquiridos / Número de materiales y reactivos programados a adquirir)*100</t>
  </si>
  <si>
    <t>(Contrato realizado para la disposicion final de residuos peligrosos/Contrato ejecutado para la disposicion de residuos peligrosos) * 100</t>
  </si>
  <si>
    <t>(Auditorias realizadas/auditorias programadas) * 100</t>
  </si>
  <si>
    <t>(Número de participaciones a pruebas interlaboratorios/ Número de participaciones a pruebas interlaboratorios programadas  )*100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</si>
  <si>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</si>
  <si>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</si>
  <si>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</si>
  <si>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</si>
  <si>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</si>
  <si>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\\RECURSONATU25\emisiones atmosfericas\110-15 CONTRATOS-SUPERVISIONES</t>
  </si>
  <si>
    <t>Total</t>
  </si>
  <si>
    <t>No.</t>
  </si>
  <si>
    <t>MARZO</t>
  </si>
  <si>
    <r>
      <t xml:space="preserve">Contratacion de personal perteneciente al grupo de red de monitoreo de calidad ambiental:
</t>
    </r>
    <r>
      <rPr>
        <sz val="10"/>
        <rFont val="Arial"/>
        <family val="2"/>
      </rPr>
      <t xml:space="preserve">CPS 2019017-Ingeniero Quimico
CPS 2019026- Tecnico profesional en quimica industrial 
CPS 2019021-Quimico de alimentos 
CPS 2019136- Quimico
CIA 2019154 IDEAM 
</t>
    </r>
    <r>
      <rPr>
        <b/>
        <sz val="10"/>
        <rFont val="Arial"/>
        <family val="2"/>
      </rPr>
      <t xml:space="preserve">Acciones Realizadas por el personal: </t>
    </r>
    <r>
      <rPr>
        <sz val="10"/>
        <rFont val="Arial"/>
        <family val="2"/>
      </rPr>
      <t xml:space="preserve">ATENCION A AUDITORIA EXTERNA DEL IDEAM y SEGUIMIENTO A ACCIONES DE MEJORA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Profesional Universitario G8 - SARN : </t>
    </r>
    <r>
      <rPr>
        <sz val="10"/>
        <rFont val="Arial"/>
        <family val="2"/>
      </rPr>
      <t xml:space="preserve">Gestion en la contratacion del personal requerido para la estaciones.
</t>
    </r>
    <r>
      <rPr>
        <b/>
        <sz val="10"/>
        <rFont val="Arial"/>
        <family val="2"/>
      </rPr>
      <t xml:space="preserve">Profesional Especielizado G16 - Laboratorio: </t>
    </r>
    <r>
      <rPr>
        <sz val="10"/>
        <rFont val="Arial"/>
        <family val="2"/>
      </rPr>
      <t xml:space="preserve">actividades tecnicas para atencion de auditorias. (confirmacion de metodos) 
</t>
    </r>
    <r>
      <rPr>
        <b/>
        <sz val="10"/>
        <rFont val="Arial"/>
        <family val="2"/>
      </rPr>
      <t xml:space="preserve">Profesional Universitario G8 - Laboratorio : </t>
    </r>
    <r>
      <rPr>
        <sz val="10"/>
        <rFont val="Arial"/>
        <family val="2"/>
      </rPr>
      <t xml:space="preserve">actividades tecnicas para atencion de auditorias. (confirmacion de metodos) 
</t>
    </r>
    <r>
      <rPr>
        <b/>
        <sz val="10"/>
        <rFont val="Arial"/>
        <family val="2"/>
      </rPr>
      <t>Tecnico G10 - Laboratorio :</t>
    </r>
    <r>
      <rPr>
        <sz val="10"/>
        <rFont val="Arial"/>
        <family val="2"/>
      </rPr>
      <t xml:space="preserve"> actividades tecnicas para atencion de auditorias (confirmacion de metodos) 
</t>
    </r>
    <r>
      <rPr>
        <b/>
        <sz val="10"/>
        <rFont val="Arial"/>
        <family val="2"/>
      </rPr>
      <t xml:space="preserve">Tecnico G12 - Laboratorio Aquitania: </t>
    </r>
    <r>
      <rPr>
        <sz val="10"/>
        <rFont val="Arial"/>
        <family val="2"/>
      </rPr>
      <t xml:space="preserve">actividades tecnicas para atencion de auditorias
</t>
    </r>
    <r>
      <rPr>
        <b/>
        <sz val="10"/>
        <rFont val="Arial"/>
        <family val="2"/>
      </rPr>
      <t xml:space="preserve">Contratistas: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Ingeniero quimico Categoria 10:</t>
    </r>
    <r>
      <rPr>
        <sz val="10"/>
        <rFont val="Arial"/>
        <family val="2"/>
      </rPr>
      <t xml:space="preserve"> Gestion en la contratacioon y seguimiento contractual  y planificacion de auditoria 17025.(Gestion) 
</t>
    </r>
    <r>
      <rPr>
        <b/>
        <sz val="10"/>
        <rFont val="Arial"/>
        <family val="2"/>
      </rPr>
      <t xml:space="preserve">Quimico de alimentos Categoria  6: </t>
    </r>
    <r>
      <rPr>
        <sz val="10"/>
        <rFont val="Arial"/>
        <family val="2"/>
      </rPr>
      <t xml:space="preserve">actividades tecnicas para atencion de auditorias 
</t>
    </r>
    <r>
      <rPr>
        <b/>
        <sz val="10"/>
        <rFont val="Arial"/>
        <family val="2"/>
      </rPr>
      <t xml:space="preserve">Tecnico profesional en quimica industrial Categoria 3: </t>
    </r>
    <r>
      <rPr>
        <sz val="10"/>
        <rFont val="Arial"/>
        <family val="2"/>
      </rPr>
      <t xml:space="preserve">actividades tecnicas para atencion de auditorias 
</t>
    </r>
    <r>
      <rPr>
        <b/>
        <sz val="10"/>
        <rFont val="Arial"/>
        <family val="2"/>
      </rPr>
      <t>Nota:</t>
    </r>
    <r>
      <rPr>
        <sz val="10"/>
        <rFont val="Arial"/>
        <family val="2"/>
      </rPr>
      <t xml:space="preserve"> por terminacion anticipada de contratos se liberan recursos correspondientes a los siguientes contratos:
CPS 2019017-Ingeniero Quimico
CPS 2019026- Tecnico profesional en quimica industrial 
Elaboracion de estudios previos y minuta para la auditoria externa del IDEAM - para fimra por parte del IDEAM desde el 24 de abril.
</t>
    </r>
  </si>
  <si>
    <r>
      <rPr>
        <b/>
        <sz val="10"/>
        <rFont val="Arial"/>
        <family val="2"/>
      </rPr>
      <t>Carpetas contractuales :</t>
    </r>
    <r>
      <rPr>
        <sz val="10"/>
        <rFont val="Arial"/>
        <family val="0"/>
      </rPr>
      <t xml:space="preserve">
CPS 2019017-Ingeniero Quimico
CPS 2019026- Tecnico profesional en quimica industrial 
CPS 2019029-Quimico de alimentos 
CIA 2019154 IDEAM  
Archivo laboratorio y ALMERA 
</t>
    </r>
  </si>
  <si>
    <r>
      <t>Elaboracion de estudio previo, analsis del sector, radicado en oficina de contratacion publicada en el SECOP  convocatoria publica  Minima cuantia 18 del 2019 valor: 1,002,996
Profesional Especielizado G16 - Laboratorio:</t>
    </r>
    <r>
      <rPr>
        <sz val="10"/>
        <rFont val="Arial"/>
        <family val="2"/>
      </rPr>
      <t xml:space="preserve"> Solicitud de cotizaciones de recoleccion de residuos   
</t>
    </r>
  </si>
  <si>
    <t>X</t>
  </si>
  <si>
    <r>
      <rPr>
        <sz val="10"/>
        <rFont val="Arial"/>
        <family val="2"/>
      </rPr>
      <t>Proceso de seleccion Abreviada de menor cuantoa 006 del 2019 para para el mantenimiento y calibracion creditada de equipos de laboratorio
Minima cuantia 23 calibracion de termohigrometros.
Minima cuantia 16 calibracion de termohigrometros , evaluada y declarada desierta.</t>
    </r>
    <r>
      <rPr>
        <b/>
        <sz val="10"/>
        <rFont val="Arial"/>
        <family val="2"/>
      </rPr>
      <t xml:space="preserve">
Profesional Especielizado G16 - Laboratorio: </t>
    </r>
    <r>
      <rPr>
        <sz val="10"/>
        <rFont val="Arial"/>
        <family val="2"/>
      </rPr>
      <t xml:space="preserve">Solicitud de Cotizaciones para mantenimiento y calibracion de equipos:
-Calibracion y mantenimiento en temperatura 
-Calibracion en Volumen 
-Calibracion y mantenimiento Masas
Estudio previo, analisis del sector para radicar en la oficina de contratacion. 
</t>
    </r>
    <r>
      <rPr>
        <b/>
        <sz val="10"/>
        <rFont val="Arial"/>
        <family val="2"/>
      </rPr>
      <t xml:space="preserve">Contratistas: 
Ingeniero quimico Grado 10: </t>
    </r>
    <r>
      <rPr>
        <sz val="10"/>
        <rFont val="Arial"/>
        <family val="2"/>
      </rPr>
      <t xml:space="preserve">Gestion en la contratacioon y seguimiento contractual de solucitud de cotizaciones y analsis del sector </t>
    </r>
  </si>
  <si>
    <r>
      <t>Elaboracion de estudio previo, analsis del sector, radicado en oficina de contratacion publicada en el SECOP  convocatoria publica  por subasta inversa 05 del 2019 para adjudicar el 3 de julio</t>
    </r>
    <r>
      <rPr>
        <b/>
        <sz val="10"/>
        <rFont val="Arial"/>
        <family val="2"/>
      </rPr>
      <t xml:space="preserve">
Profesional Especielizado G16 - Laboratorio:</t>
    </r>
    <r>
      <rPr>
        <sz val="10"/>
        <rFont val="Arial"/>
        <family val="2"/>
      </rPr>
      <t xml:space="preserve"> Elaboracion de listado de necesidades, solicitud de cotizaciones de la totalidad de los reactivos  
Estudio previo, analisis del sector para radicar en la oficina de contratacion. </t>
    </r>
  </si>
  <si>
    <r>
      <t xml:space="preserve">Contrato CDC 2019171
</t>
    </r>
    <r>
      <rPr>
        <b/>
        <sz val="10"/>
        <rFont val="Arial"/>
        <family val="2"/>
      </rPr>
      <t xml:space="preserve">
Profesional Especielizado G16 - Laboratorio:</t>
    </r>
    <r>
      <rPr>
        <sz val="10"/>
        <rFont val="Arial"/>
        <family val="2"/>
      </rPr>
      <t xml:space="preserve"> solicitud de cotizaciones de pruebas interlaboratorios.
Estudio previo, analisis del sector para radicado desde el 15 de abril en la oficina de contratacion sin respuesta.   </t>
    </r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</si>
</sst>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0.0"/>
    <numFmt numFmtId="184" formatCode="#,##0.0"/>
    <numFmt numFmtId="185" formatCode="_-&quot;$&quot;* #,##0_-;\-&quot;$&quot;* #,##0_-;_-&quot;$&quot;* &quot;-&quot;??_-;_-@_-"/>
    <numFmt numFmtId="186" formatCode="0.000"/>
    <numFmt numFmtId="187" formatCode="0.0%"/>
    <numFmt numFmtId="188" formatCode="0.00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5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3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50" applyNumberFormat="1" applyFont="1" applyBorder="1" applyAlignment="1" applyProtection="1">
      <alignment vertical="center"/>
      <protection locked="0"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50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5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justify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50" applyNumberFormat="1" applyFont="1" applyFill="1" applyBorder="1" applyAlignment="1" applyProtection="1">
      <alignment horizontal="center" vertical="center"/>
      <protection/>
    </xf>
    <xf numFmtId="1" fontId="19" fillId="0" borderId="0" xfId="50" applyNumberFormat="1" applyFont="1" applyBorder="1" applyAlignment="1" applyProtection="1">
      <alignment horizontal="right" vertical="center"/>
      <protection/>
    </xf>
    <xf numFmtId="9" fontId="0" fillId="0" borderId="10" xfId="5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9" fontId="0" fillId="0" borderId="12" xfId="58" applyFont="1" applyFill="1" applyBorder="1" applyAlignment="1" applyProtection="1">
      <alignment horizontal="center" vertical="center"/>
      <protection/>
    </xf>
    <xf numFmtId="9" fontId="0" fillId="25" borderId="12" xfId="50" applyNumberFormat="1" applyFont="1" applyFill="1" applyBorder="1" applyAlignment="1" applyProtection="1">
      <alignment horizontal="center" vertical="center"/>
      <protection/>
    </xf>
    <xf numFmtId="3" fontId="0" fillId="0" borderId="12" xfId="50" applyNumberFormat="1" applyFont="1" applyBorder="1" applyAlignment="1" applyProtection="1">
      <alignment horizontal="center" vertical="center"/>
      <protection/>
    </xf>
    <xf numFmtId="9" fontId="0" fillId="0" borderId="12" xfId="50" applyNumberFormat="1" applyFont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83" fontId="23" fillId="0" borderId="10" xfId="58" applyNumberFormat="1" applyFont="1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5" fillId="0" borderId="10" xfId="46" applyBorder="1" applyAlignment="1" applyProtection="1">
      <alignment horizontal="center" vertical="center" wrapText="1"/>
      <protection locked="0"/>
    </xf>
    <xf numFmtId="49" fontId="0" fillId="0" borderId="10" xfId="50" applyNumberFormat="1" applyFont="1" applyBorder="1" applyAlignment="1" applyProtection="1">
      <alignment horizontal="left" vertical="center" wrapText="1"/>
      <protection locked="0"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1" fontId="37" fillId="24" borderId="10" xfId="58" applyNumberFormat="1" applyFont="1" applyFill="1" applyBorder="1" applyAlignment="1" applyProtection="1">
      <alignment horizontal="center" vertical="center" wrapText="1"/>
      <protection/>
    </xf>
    <xf numFmtId="9" fontId="0" fillId="0" borderId="10" xfId="58" applyFont="1" applyBorder="1" applyAlignment="1" applyProtection="1">
      <alignment horizontal="center" vertical="center" wrapText="1"/>
      <protection/>
    </xf>
    <xf numFmtId="9" fontId="0" fillId="0" borderId="10" xfId="58" applyFont="1" applyBorder="1" applyAlignment="1" applyProtection="1">
      <alignment horizontal="center" vertical="center"/>
      <protection/>
    </xf>
    <xf numFmtId="9" fontId="0" fillId="0" borderId="12" xfId="58" applyFont="1" applyBorder="1" applyAlignment="1" applyProtection="1">
      <alignment horizontal="center" vertical="center"/>
      <protection/>
    </xf>
    <xf numFmtId="183" fontId="0" fillId="0" borderId="10" xfId="58" applyNumberFormat="1" applyFont="1" applyBorder="1" applyAlignment="1" applyProtection="1">
      <alignment horizontal="center" vertical="center" wrapText="1"/>
      <protection/>
    </xf>
    <xf numFmtId="9" fontId="0" fillId="0" borderId="16" xfId="58" applyFont="1" applyBorder="1" applyAlignment="1" applyProtection="1">
      <alignment horizontal="center" vertical="center" wrapText="1"/>
      <protection/>
    </xf>
    <xf numFmtId="187" fontId="0" fillId="0" borderId="10" xfId="58" applyNumberFormat="1" applyFont="1" applyBorder="1" applyAlignment="1" applyProtection="1">
      <alignment horizontal="center" vertical="center" wrapText="1"/>
      <protection/>
    </xf>
    <xf numFmtId="2" fontId="29" fillId="0" borderId="10" xfId="58" applyNumberFormat="1" applyFont="1" applyBorder="1" applyAlignment="1" applyProtection="1">
      <alignment horizontal="center" vertical="center" wrapText="1"/>
      <protection locked="0"/>
    </xf>
    <xf numFmtId="2" fontId="0" fillId="0" borderId="10" xfId="58" applyNumberFormat="1" applyFont="1" applyBorder="1" applyAlignment="1" applyProtection="1">
      <alignment horizontal="center" vertical="center" wrapText="1"/>
      <protection/>
    </xf>
    <xf numFmtId="187" fontId="0" fillId="0" borderId="12" xfId="50" applyNumberFormat="1" applyFont="1" applyFill="1" applyBorder="1" applyAlignment="1" applyProtection="1">
      <alignment horizontal="center" vertical="center"/>
      <protection/>
    </xf>
    <xf numFmtId="187" fontId="0" fillId="0" borderId="16" xfId="58" applyNumberFormat="1" applyFont="1" applyBorder="1" applyAlignment="1" applyProtection="1">
      <alignment horizontal="center" vertical="center" wrapText="1"/>
      <protection/>
    </xf>
    <xf numFmtId="188" fontId="0" fillId="0" borderId="16" xfId="58" applyNumberFormat="1" applyFont="1" applyBorder="1" applyAlignment="1" applyProtection="1">
      <alignment horizontal="center" vertical="center" wrapText="1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185" fontId="37" fillId="24" borderId="10" xfId="51" applyNumberFormat="1" applyFont="1" applyFill="1" applyBorder="1" applyAlignment="1" applyProtection="1">
      <alignment vertical="center"/>
      <protection locked="0"/>
    </xf>
    <xf numFmtId="42" fontId="38" fillId="0" borderId="0" xfId="53" applyFont="1" applyFill="1" applyBorder="1" applyAlignment="1" applyProtection="1">
      <alignment horizontal="right" vertical="center" wrapText="1"/>
      <protection locked="0"/>
    </xf>
    <xf numFmtId="185" fontId="37" fillId="24" borderId="10" xfId="54" applyNumberFormat="1" applyFont="1" applyFill="1" applyBorder="1" applyAlignment="1" applyProtection="1">
      <alignment vertical="center"/>
      <protection/>
    </xf>
    <xf numFmtId="3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 applyProtection="1">
      <alignment horizontal="center" vertical="center" wrapText="1"/>
      <protection/>
    </xf>
    <xf numFmtId="9" fontId="37" fillId="24" borderId="16" xfId="58" applyFont="1" applyFill="1" applyBorder="1" applyAlignment="1" applyProtection="1">
      <alignment horizontal="center" vertical="center" wrapText="1"/>
      <protection/>
    </xf>
    <xf numFmtId="9" fontId="37" fillId="24" borderId="18" xfId="58" applyFont="1" applyFill="1" applyBorder="1" applyAlignment="1" applyProtection="1">
      <alignment horizontal="center" vertical="center" wrapText="1"/>
      <protection/>
    </xf>
    <xf numFmtId="9" fontId="37" fillId="24" borderId="12" xfId="58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40" fillId="0" borderId="10" xfId="5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49" fontId="0" fillId="0" borderId="10" xfId="50" applyNumberFormat="1" applyFont="1" applyFill="1" applyBorder="1" applyAlignment="1" applyProtection="1">
      <alignment horizontal="center" vertical="center"/>
      <protection locked="0"/>
    </xf>
    <xf numFmtId="49" fontId="23" fillId="0" borderId="10" xfId="50" applyNumberFormat="1" applyFont="1" applyBorder="1" applyAlignment="1" applyProtection="1">
      <alignment horizontal="center" vertical="center" wrapText="1"/>
      <protection locked="0"/>
    </xf>
    <xf numFmtId="49" fontId="19" fillId="0" borderId="10" xfId="50" applyNumberFormat="1" applyFont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49" fontId="20" fillId="0" borderId="0" xfId="50" applyNumberFormat="1" applyFont="1" applyFill="1" applyBorder="1" applyAlignment="1" applyProtection="1">
      <alignment horizontal="center" vertical="center"/>
      <protection locked="0"/>
    </xf>
    <xf numFmtId="0" fontId="19" fillId="16" borderId="33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1" fontId="0" fillId="0" borderId="19" xfId="0" applyNumberFormat="1" applyFont="1" applyFill="1" applyBorder="1" applyAlignment="1" applyProtection="1">
      <alignment horizontal="left" vertical="center" wrapText="1"/>
      <protection/>
    </xf>
    <xf numFmtId="1" fontId="0" fillId="0" borderId="20" xfId="0" applyNumberFormat="1" applyFont="1" applyFill="1" applyBorder="1" applyAlignment="1" applyProtection="1">
      <alignment horizontal="left" vertical="center" wrapText="1"/>
      <protection/>
    </xf>
    <xf numFmtId="1" fontId="0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0" borderId="22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19" fillId="16" borderId="38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9" fontId="0" fillId="0" borderId="16" xfId="58" applyFont="1" applyBorder="1" applyAlignment="1" applyProtection="1">
      <alignment horizontal="center" vertical="center" wrapText="1"/>
      <protection/>
    </xf>
    <xf numFmtId="9" fontId="0" fillId="0" borderId="18" xfId="58" applyFont="1" applyBorder="1" applyAlignment="1" applyProtection="1">
      <alignment horizontal="center" vertical="center" wrapText="1"/>
      <protection/>
    </xf>
    <xf numFmtId="9" fontId="0" fillId="0" borderId="12" xfId="58" applyFont="1" applyBorder="1" applyAlignment="1" applyProtection="1">
      <alignment horizontal="center" vertical="center" wrapText="1"/>
      <protection/>
    </xf>
    <xf numFmtId="14" fontId="21" fillId="0" borderId="29" xfId="0" applyNumberFormat="1" applyFont="1" applyBorder="1" applyAlignment="1" applyProtection="1">
      <alignment horizontal="center" vertical="center"/>
      <protection locked="0"/>
    </xf>
    <xf numFmtId="0" fontId="19" fillId="16" borderId="3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9" fontId="23" fillId="0" borderId="16" xfId="58" applyNumberFormat="1" applyFont="1" applyBorder="1" applyAlignment="1" applyProtection="1">
      <alignment horizontal="center" vertical="center" wrapText="1"/>
      <protection locked="0"/>
    </xf>
    <xf numFmtId="9" fontId="23" fillId="0" borderId="18" xfId="58" applyNumberFormat="1" applyFont="1" applyBorder="1" applyAlignment="1" applyProtection="1">
      <alignment horizontal="center" vertical="center" wrapText="1"/>
      <protection locked="0"/>
    </xf>
    <xf numFmtId="9" fontId="23" fillId="0" borderId="12" xfId="58" applyNumberFormat="1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FORMATO POA" xfId="50"/>
    <cellStyle name="Currency" xfId="51"/>
    <cellStyle name="Currency [0]" xfId="52"/>
    <cellStyle name="Moneda [0] 2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droa\AppData\110-15%20CONTRATOS-SUPERVISIONES" TargetMode="External" /><Relationship Id="rId2" Type="http://schemas.openxmlformats.org/officeDocument/2006/relationships/hyperlink" Target="file://C:\Users\droa\AppData\110-15%20CONTRATOS-SUPERVISIONES" TargetMode="External" /><Relationship Id="rId3" Type="http://schemas.openxmlformats.org/officeDocument/2006/relationships/hyperlink" Target="file://C:\Users\droa\AppData\110-15%20CONTRATOS-SUPERVISIONES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X51"/>
  <sheetViews>
    <sheetView showGridLines="0" tabSelected="1" zoomScale="60" zoomScaleNormal="60" zoomScalePageLayoutView="0" workbookViewId="0" topLeftCell="A9">
      <selection activeCell="P20" sqref="P20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4" width="19.00390625" style="8" customWidth="1"/>
    <col min="15" max="15" width="7.7109375" style="8" hidden="1" customWidth="1"/>
    <col min="16" max="17" width="19.00390625" style="8" customWidth="1"/>
    <col min="18" max="18" width="20.7109375" style="8" customWidth="1"/>
    <col min="19" max="19" width="20.8515625" style="1" customWidth="1"/>
    <col min="20" max="20" width="20.28125" style="1" customWidth="1"/>
    <col min="21" max="21" width="18.57421875" style="1" customWidth="1"/>
    <col min="22" max="22" width="20.8515625" style="1" customWidth="1"/>
    <col min="23" max="23" width="77.00390625" style="1" customWidth="1"/>
    <col min="24" max="24" width="51.140625" style="1" customWidth="1"/>
    <col min="25" max="16384" width="11.421875" style="1" customWidth="1"/>
  </cols>
  <sheetData>
    <row r="1" spans="1:23" ht="30.75" customHeight="1">
      <c r="A1" s="165"/>
      <c r="B1" s="165"/>
      <c r="C1" s="165"/>
      <c r="D1" s="159" t="s">
        <v>19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2" t="s">
        <v>42</v>
      </c>
      <c r="U1" s="162"/>
      <c r="V1" s="162"/>
      <c r="W1" s="162"/>
    </row>
    <row r="2" spans="1:23" ht="27.75" customHeight="1">
      <c r="A2" s="165"/>
      <c r="B2" s="165"/>
      <c r="C2" s="165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63" t="s">
        <v>20</v>
      </c>
      <c r="U2" s="163"/>
      <c r="V2" s="163"/>
      <c r="W2" s="163"/>
    </row>
    <row r="3" spans="1:23" ht="19.5" customHeight="1">
      <c r="A3" s="165"/>
      <c r="B3" s="165"/>
      <c r="C3" s="165"/>
      <c r="D3" s="159" t="s">
        <v>21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3" t="s">
        <v>22</v>
      </c>
      <c r="U3" s="154"/>
      <c r="V3" s="155"/>
      <c r="W3" s="29" t="s">
        <v>23</v>
      </c>
    </row>
    <row r="4" spans="1:23" ht="19.5" customHeight="1">
      <c r="A4" s="165"/>
      <c r="B4" s="165"/>
      <c r="C4" s="165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3" t="s">
        <v>49</v>
      </c>
      <c r="U4" s="154"/>
      <c r="V4" s="155"/>
      <c r="W4" s="30">
        <v>42999</v>
      </c>
    </row>
    <row r="5" spans="1:23" ht="31.5" customHeight="1">
      <c r="A5" s="164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</row>
    <row r="6" spans="1:23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9:23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9:22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3"/>
    </row>
    <row r="9" spans="9:22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 thickBot="1">
      <c r="A10" s="31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5"/>
      <c r="S10" s="4"/>
      <c r="T10" s="4"/>
      <c r="U10" s="4"/>
      <c r="V10" s="4"/>
    </row>
    <row r="11" spans="1:23" ht="36" customHeight="1" thickBot="1">
      <c r="A11" s="166" t="s">
        <v>8</v>
      </c>
      <c r="B11" s="167"/>
      <c r="C11" s="167"/>
      <c r="D11" s="129" t="s">
        <v>55</v>
      </c>
      <c r="E11" s="130"/>
      <c r="F11" s="130"/>
      <c r="G11" s="131"/>
      <c r="H11" s="35" t="s">
        <v>5</v>
      </c>
      <c r="I11" s="36" t="s">
        <v>6</v>
      </c>
      <c r="J11" s="26"/>
      <c r="K11" s="108" t="s">
        <v>24</v>
      </c>
      <c r="L11" s="109"/>
      <c r="M11" s="102" t="s">
        <v>43</v>
      </c>
      <c r="N11" s="102"/>
      <c r="O11" s="102"/>
      <c r="P11" s="102"/>
      <c r="Q11" s="102"/>
      <c r="R11" s="114" t="s">
        <v>76</v>
      </c>
      <c r="S11" s="114"/>
      <c r="T11" s="28"/>
      <c r="U11" s="28"/>
      <c r="V11" s="28"/>
      <c r="W11" s="28"/>
    </row>
    <row r="12" spans="1:23" ht="27.75" customHeight="1">
      <c r="A12" s="160" t="s">
        <v>29</v>
      </c>
      <c r="B12" s="161"/>
      <c r="C12" s="161"/>
      <c r="D12" s="135" t="s">
        <v>56</v>
      </c>
      <c r="E12" s="136"/>
      <c r="F12" s="136"/>
      <c r="G12" s="137"/>
      <c r="H12" s="33" t="s">
        <v>7</v>
      </c>
      <c r="I12" s="34">
        <v>434057316</v>
      </c>
      <c r="J12" s="16"/>
      <c r="K12" s="110"/>
      <c r="L12" s="111"/>
      <c r="M12" s="76" t="s">
        <v>84</v>
      </c>
      <c r="N12" s="76" t="s">
        <v>1</v>
      </c>
      <c r="O12" s="76"/>
      <c r="P12" s="76" t="s">
        <v>2</v>
      </c>
      <c r="Q12" s="76" t="s">
        <v>3</v>
      </c>
      <c r="R12" s="114"/>
      <c r="S12" s="114"/>
      <c r="T12" s="6"/>
      <c r="U12" s="6"/>
      <c r="V12" s="6"/>
      <c r="W12" s="6"/>
    </row>
    <row r="13" spans="1:23" ht="15.75" customHeight="1">
      <c r="A13" s="133"/>
      <c r="B13" s="134"/>
      <c r="C13" s="134"/>
      <c r="D13" s="138"/>
      <c r="E13" s="139"/>
      <c r="F13" s="139"/>
      <c r="G13" s="140"/>
      <c r="H13" s="17" t="s">
        <v>9</v>
      </c>
      <c r="I13" s="32" t="s">
        <v>10</v>
      </c>
      <c r="J13" s="16"/>
      <c r="K13" s="112"/>
      <c r="L13" s="113"/>
      <c r="M13" s="77"/>
      <c r="N13" s="77" t="s">
        <v>88</v>
      </c>
      <c r="O13" s="77"/>
      <c r="P13" s="77"/>
      <c r="Q13" s="78"/>
      <c r="R13" s="114"/>
      <c r="S13" s="114"/>
      <c r="T13" s="6"/>
      <c r="U13" s="6"/>
      <c r="V13" s="6"/>
      <c r="W13" s="6"/>
    </row>
    <row r="14" spans="1:23" ht="15.75" customHeight="1">
      <c r="A14" s="133"/>
      <c r="B14" s="134"/>
      <c r="C14" s="134"/>
      <c r="D14" s="141"/>
      <c r="E14" s="142"/>
      <c r="F14" s="142"/>
      <c r="G14" s="143"/>
      <c r="H14" s="17" t="s">
        <v>11</v>
      </c>
      <c r="I14" s="32" t="s">
        <v>10</v>
      </c>
      <c r="J14" s="19"/>
      <c r="K14" s="18"/>
      <c r="L14" s="20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</row>
    <row r="15" spans="1:23" ht="37.5" customHeight="1">
      <c r="A15" s="133" t="s">
        <v>47</v>
      </c>
      <c r="B15" s="134"/>
      <c r="C15" s="134"/>
      <c r="D15" s="118" t="s">
        <v>57</v>
      </c>
      <c r="E15" s="119"/>
      <c r="F15" s="119"/>
      <c r="G15" s="120"/>
      <c r="H15" s="17" t="s">
        <v>12</v>
      </c>
      <c r="I15" s="32"/>
      <c r="J15" s="19"/>
      <c r="K15" s="18"/>
      <c r="L15" s="2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customHeight="1">
      <c r="A16" s="133" t="s">
        <v>0</v>
      </c>
      <c r="B16" s="134"/>
      <c r="C16" s="134"/>
      <c r="D16" s="144" t="s">
        <v>58</v>
      </c>
      <c r="E16" s="145"/>
      <c r="F16" s="145"/>
      <c r="G16" s="146"/>
      <c r="H16" s="17" t="s">
        <v>13</v>
      </c>
      <c r="I16" s="32" t="s">
        <v>10</v>
      </c>
      <c r="J16" s="19"/>
      <c r="K16" s="18"/>
      <c r="L16" s="2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5.75" customHeight="1">
      <c r="A17" s="133"/>
      <c r="B17" s="134"/>
      <c r="C17" s="134"/>
      <c r="D17" s="138"/>
      <c r="E17" s="139"/>
      <c r="F17" s="139"/>
      <c r="G17" s="140"/>
      <c r="H17" s="17" t="s">
        <v>31</v>
      </c>
      <c r="I17" s="32" t="s">
        <v>10</v>
      </c>
      <c r="J17" s="19"/>
      <c r="K17" s="18"/>
      <c r="L17" s="2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customHeight="1">
      <c r="A18" s="133"/>
      <c r="B18" s="134"/>
      <c r="C18" s="134"/>
      <c r="D18" s="141"/>
      <c r="E18" s="142"/>
      <c r="F18" s="142"/>
      <c r="G18" s="143"/>
      <c r="H18" s="17" t="s">
        <v>32</v>
      </c>
      <c r="I18" s="32" t="s">
        <v>10</v>
      </c>
      <c r="J18" s="19"/>
      <c r="K18" s="18"/>
      <c r="L18" s="2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5.75" customHeight="1">
      <c r="A19" s="133" t="s">
        <v>30</v>
      </c>
      <c r="B19" s="134"/>
      <c r="C19" s="134"/>
      <c r="D19" s="147" t="s">
        <v>59</v>
      </c>
      <c r="E19" s="148"/>
      <c r="F19" s="148"/>
      <c r="G19" s="149"/>
      <c r="H19" s="17" t="s">
        <v>33</v>
      </c>
      <c r="I19" s="32" t="s">
        <v>10</v>
      </c>
      <c r="J19" s="19"/>
      <c r="K19" s="18"/>
      <c r="L19" s="2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>
      <c r="A20" s="133"/>
      <c r="B20" s="134"/>
      <c r="C20" s="134"/>
      <c r="D20" s="150"/>
      <c r="E20" s="151"/>
      <c r="F20" s="151"/>
      <c r="G20" s="152"/>
      <c r="H20" s="17" t="s">
        <v>34</v>
      </c>
      <c r="I20" s="32" t="s">
        <v>10</v>
      </c>
      <c r="J20" s="19"/>
      <c r="K20" s="18"/>
      <c r="L20" s="2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5.75" customHeight="1">
      <c r="A21" s="172"/>
      <c r="B21" s="173"/>
      <c r="C21" s="173"/>
      <c r="D21" s="150"/>
      <c r="E21" s="151"/>
      <c r="F21" s="151"/>
      <c r="G21" s="152"/>
      <c r="H21" s="48" t="s">
        <v>82</v>
      </c>
      <c r="I21" s="61">
        <f>SUM(I12:I20)</f>
        <v>434057316</v>
      </c>
      <c r="J21" s="19"/>
      <c r="K21" s="18"/>
      <c r="L21" s="2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4" ht="30.75" customHeight="1">
      <c r="A22" s="102" t="s">
        <v>83</v>
      </c>
      <c r="B22" s="100" t="s">
        <v>40</v>
      </c>
      <c r="C22" s="100"/>
      <c r="D22" s="100"/>
      <c r="E22" s="100"/>
      <c r="F22" s="100"/>
      <c r="G22" s="101" t="s">
        <v>41</v>
      </c>
      <c r="H22" s="102" t="s">
        <v>80</v>
      </c>
      <c r="I22" s="102"/>
      <c r="J22" s="103" t="s">
        <v>79</v>
      </c>
      <c r="K22" s="100" t="s">
        <v>39</v>
      </c>
      <c r="L22" s="100"/>
      <c r="M22" s="115" t="s">
        <v>78</v>
      </c>
      <c r="N22" s="115"/>
      <c r="O22" s="60"/>
      <c r="P22" s="115" t="s">
        <v>77</v>
      </c>
      <c r="Q22" s="115"/>
      <c r="R22" s="100" t="s">
        <v>26</v>
      </c>
      <c r="S22" s="125" t="s">
        <v>27</v>
      </c>
      <c r="T22" s="107" t="s">
        <v>28</v>
      </c>
      <c r="U22" s="125" t="s">
        <v>45</v>
      </c>
      <c r="V22" s="107" t="s">
        <v>46</v>
      </c>
      <c r="W22" s="117" t="s">
        <v>37</v>
      </c>
      <c r="X22" s="105" t="s">
        <v>48</v>
      </c>
    </row>
    <row r="23" spans="1:24" ht="12.75" customHeight="1">
      <c r="A23" s="102"/>
      <c r="B23" s="100"/>
      <c r="C23" s="100"/>
      <c r="D23" s="100"/>
      <c r="E23" s="100"/>
      <c r="F23" s="100"/>
      <c r="G23" s="101"/>
      <c r="H23" s="102"/>
      <c r="I23" s="102"/>
      <c r="J23" s="103"/>
      <c r="K23" s="100"/>
      <c r="L23" s="100"/>
      <c r="M23" s="116" t="s">
        <v>25</v>
      </c>
      <c r="N23" s="107" t="s">
        <v>18</v>
      </c>
      <c r="O23" s="39"/>
      <c r="P23" s="116" t="s">
        <v>25</v>
      </c>
      <c r="Q23" s="107" t="s">
        <v>18</v>
      </c>
      <c r="R23" s="100"/>
      <c r="S23" s="125"/>
      <c r="T23" s="107"/>
      <c r="U23" s="125"/>
      <c r="V23" s="107"/>
      <c r="W23" s="117"/>
      <c r="X23" s="106"/>
    </row>
    <row r="24" spans="1:24" ht="43.5" customHeight="1">
      <c r="A24" s="102"/>
      <c r="B24" s="100"/>
      <c r="C24" s="100"/>
      <c r="D24" s="100"/>
      <c r="E24" s="100"/>
      <c r="F24" s="100"/>
      <c r="G24" s="101"/>
      <c r="H24" s="102"/>
      <c r="I24" s="102"/>
      <c r="J24" s="103"/>
      <c r="K24" s="100"/>
      <c r="L24" s="100"/>
      <c r="M24" s="116"/>
      <c r="N24" s="107"/>
      <c r="O24" s="39"/>
      <c r="P24" s="116"/>
      <c r="Q24" s="107"/>
      <c r="R24" s="100"/>
      <c r="S24" s="125"/>
      <c r="T24" s="107"/>
      <c r="U24" s="125"/>
      <c r="V24" s="107"/>
      <c r="W24" s="117"/>
      <c r="X24" s="106"/>
    </row>
    <row r="25" spans="1:24" ht="300" customHeight="1">
      <c r="A25" s="83">
        <v>1</v>
      </c>
      <c r="B25" s="86" t="s">
        <v>60</v>
      </c>
      <c r="C25" s="87"/>
      <c r="D25" s="87"/>
      <c r="E25" s="87"/>
      <c r="F25" s="88"/>
      <c r="G25" s="63" t="s">
        <v>62</v>
      </c>
      <c r="H25" s="95" t="s">
        <v>66</v>
      </c>
      <c r="I25" s="96"/>
      <c r="J25" s="97">
        <v>1</v>
      </c>
      <c r="K25" s="95" t="s">
        <v>71</v>
      </c>
      <c r="L25" s="96"/>
      <c r="M25" s="55">
        <v>1</v>
      </c>
      <c r="N25" s="68">
        <f>+M25/10</f>
        <v>0.1</v>
      </c>
      <c r="O25" s="74">
        <f>N25*0.25</f>
        <v>0.025</v>
      </c>
      <c r="P25" s="175">
        <f>AVERAGE(N25:N28)</f>
        <v>0.45</v>
      </c>
      <c r="Q25" s="168">
        <f>+P25*J25</f>
        <v>0.45</v>
      </c>
      <c r="R25" s="81">
        <v>122585913</v>
      </c>
      <c r="S25" s="54"/>
      <c r="T25" s="44">
        <f aca="true" t="shared" si="0" ref="T25:T30">S25/R25</f>
        <v>0</v>
      </c>
      <c r="U25" s="54"/>
      <c r="V25" s="66">
        <f aca="true" t="shared" si="1" ref="V25:V30">U25/R25</f>
        <v>0</v>
      </c>
      <c r="W25" s="56" t="s">
        <v>89</v>
      </c>
      <c r="X25" s="58" t="s">
        <v>81</v>
      </c>
    </row>
    <row r="26" spans="1:24" ht="300" customHeight="1">
      <c r="A26" s="84"/>
      <c r="B26" s="89"/>
      <c r="C26" s="90"/>
      <c r="D26" s="90"/>
      <c r="E26" s="90"/>
      <c r="F26" s="91"/>
      <c r="G26" s="63" t="s">
        <v>63</v>
      </c>
      <c r="H26" s="95" t="s">
        <v>67</v>
      </c>
      <c r="I26" s="96"/>
      <c r="J26" s="98"/>
      <c r="K26" s="95" t="s">
        <v>72</v>
      </c>
      <c r="L26" s="96"/>
      <c r="M26" s="55">
        <v>20</v>
      </c>
      <c r="N26" s="70">
        <f>+M26/100</f>
        <v>0.2</v>
      </c>
      <c r="O26" s="75">
        <f>N26*0.25</f>
        <v>0.05</v>
      </c>
      <c r="P26" s="176"/>
      <c r="Q26" s="169"/>
      <c r="R26" s="81">
        <v>195000000</v>
      </c>
      <c r="S26" s="54"/>
      <c r="T26" s="44">
        <f t="shared" si="0"/>
        <v>0</v>
      </c>
      <c r="U26" s="54"/>
      <c r="V26" s="66">
        <f t="shared" si="1"/>
        <v>0</v>
      </c>
      <c r="W26" s="59" t="s">
        <v>90</v>
      </c>
      <c r="X26" s="58" t="s">
        <v>81</v>
      </c>
    </row>
    <row r="27" spans="1:24" ht="300" customHeight="1">
      <c r="A27" s="84"/>
      <c r="B27" s="89"/>
      <c r="C27" s="90"/>
      <c r="D27" s="90"/>
      <c r="E27" s="90"/>
      <c r="F27" s="91"/>
      <c r="G27" s="63" t="s">
        <v>64</v>
      </c>
      <c r="H27" s="95" t="s">
        <v>68</v>
      </c>
      <c r="I27" s="96"/>
      <c r="J27" s="98"/>
      <c r="K27" s="95" t="s">
        <v>73</v>
      </c>
      <c r="L27" s="96"/>
      <c r="M27" s="55">
        <v>1</v>
      </c>
      <c r="N27" s="65">
        <f>+M27/1</f>
        <v>1</v>
      </c>
      <c r="O27" s="69">
        <f>N27*0.25</f>
        <v>0.25</v>
      </c>
      <c r="P27" s="176"/>
      <c r="Q27" s="169"/>
      <c r="R27" s="81">
        <v>1004000</v>
      </c>
      <c r="S27" s="54"/>
      <c r="T27" s="44">
        <f t="shared" si="0"/>
        <v>0</v>
      </c>
      <c r="U27" s="54"/>
      <c r="V27" s="66">
        <f t="shared" si="1"/>
        <v>0</v>
      </c>
      <c r="W27" s="56" t="s">
        <v>87</v>
      </c>
      <c r="X27" s="58" t="s">
        <v>81</v>
      </c>
    </row>
    <row r="28" spans="1:24" ht="409.5" customHeight="1">
      <c r="A28" s="85"/>
      <c r="B28" s="92"/>
      <c r="C28" s="93"/>
      <c r="D28" s="93"/>
      <c r="E28" s="93"/>
      <c r="F28" s="94"/>
      <c r="G28" s="63" t="s">
        <v>65</v>
      </c>
      <c r="H28" s="95" t="s">
        <v>69</v>
      </c>
      <c r="I28" s="96"/>
      <c r="J28" s="99"/>
      <c r="K28" s="95" t="s">
        <v>74</v>
      </c>
      <c r="L28" s="96"/>
      <c r="M28" s="55">
        <v>0.5</v>
      </c>
      <c r="N28" s="65">
        <f>+M28/1</f>
        <v>0.5</v>
      </c>
      <c r="O28" s="69">
        <f>N28*0.25</f>
        <v>0.125</v>
      </c>
      <c r="P28" s="177"/>
      <c r="Q28" s="170"/>
      <c r="R28" s="81">
        <v>104193187</v>
      </c>
      <c r="S28" s="79">
        <f>77346019+11004630</f>
        <v>88350649</v>
      </c>
      <c r="T28" s="44">
        <f t="shared" si="0"/>
        <v>0.8479503463119906</v>
      </c>
      <c r="U28" s="80">
        <f>12612115+8151677</f>
        <v>20763792</v>
      </c>
      <c r="V28" s="66">
        <f t="shared" si="1"/>
        <v>0.19928166704412256</v>
      </c>
      <c r="W28" s="56" t="s">
        <v>85</v>
      </c>
      <c r="X28" s="57" t="s">
        <v>86</v>
      </c>
    </row>
    <row r="29" spans="1:24" ht="300" customHeight="1">
      <c r="A29" s="62">
        <v>2</v>
      </c>
      <c r="B29" s="104" t="s">
        <v>61</v>
      </c>
      <c r="C29" s="104"/>
      <c r="D29" s="104"/>
      <c r="E29" s="104"/>
      <c r="F29" s="104"/>
      <c r="G29" s="63" t="s">
        <v>61</v>
      </c>
      <c r="H29" s="95" t="s">
        <v>70</v>
      </c>
      <c r="I29" s="96"/>
      <c r="J29" s="64">
        <v>2</v>
      </c>
      <c r="K29" s="95" t="s">
        <v>75</v>
      </c>
      <c r="L29" s="96"/>
      <c r="M29" s="71">
        <v>0.75</v>
      </c>
      <c r="N29" s="72">
        <f>+M29/J29</f>
        <v>0.375</v>
      </c>
      <c r="O29" s="72"/>
      <c r="P29" s="71">
        <f>M29</f>
        <v>0.75</v>
      </c>
      <c r="Q29" s="65">
        <f>+P29/J29</f>
        <v>0.375</v>
      </c>
      <c r="R29" s="81">
        <v>11274216</v>
      </c>
      <c r="S29" s="82">
        <v>8643536</v>
      </c>
      <c r="T29" s="44">
        <f t="shared" si="0"/>
        <v>0.7666640412069451</v>
      </c>
      <c r="U29" s="45"/>
      <c r="V29" s="66">
        <f t="shared" si="1"/>
        <v>0</v>
      </c>
      <c r="W29" s="59" t="s">
        <v>91</v>
      </c>
      <c r="X29" s="38"/>
    </row>
    <row r="30" spans="2:22" s="21" customFormat="1" ht="30.75" customHeight="1">
      <c r="B30" s="126"/>
      <c r="C30" s="126"/>
      <c r="D30" s="40"/>
      <c r="E30" s="31"/>
      <c r="F30" s="41"/>
      <c r="G30" s="127"/>
      <c r="H30" s="127"/>
      <c r="K30" s="46"/>
      <c r="L30" s="46"/>
      <c r="M30" s="47" t="s">
        <v>4</v>
      </c>
      <c r="N30" s="49">
        <f>AVERAGE(N25:N29)</f>
        <v>0.43499999999999994</v>
      </c>
      <c r="O30" s="49"/>
      <c r="P30" s="50"/>
      <c r="Q30" s="73">
        <f>AVERAGE(Q25:Q29)</f>
        <v>0.4125</v>
      </c>
      <c r="R30" s="51">
        <f>SUM(R25:R29)</f>
        <v>434057316</v>
      </c>
      <c r="S30" s="51">
        <f>SUM(S25:S29)</f>
        <v>96994185</v>
      </c>
      <c r="T30" s="52">
        <f t="shared" si="0"/>
        <v>0.22345939447314833</v>
      </c>
      <c r="U30" s="53">
        <f>SUM(U25:U29)</f>
        <v>20763792</v>
      </c>
      <c r="V30" s="67">
        <f t="shared" si="1"/>
        <v>0.04783652120265149</v>
      </c>
    </row>
    <row r="31" spans="2:20" s="21" customFormat="1" ht="30.75" customHeight="1">
      <c r="B31" s="156" t="s">
        <v>36</v>
      </c>
      <c r="C31" s="156"/>
      <c r="D31" s="37">
        <v>1</v>
      </c>
      <c r="F31" s="22" t="s">
        <v>35</v>
      </c>
      <c r="G31" s="157">
        <v>43591</v>
      </c>
      <c r="H31" s="158"/>
      <c r="M31" s="27"/>
      <c r="N31" s="42"/>
      <c r="O31" s="42"/>
      <c r="P31" s="23"/>
      <c r="Q31" s="23"/>
      <c r="R31" s="43"/>
      <c r="S31" s="43"/>
      <c r="T31" s="24"/>
    </row>
    <row r="32" spans="19:20" ht="12.75">
      <c r="S32" s="9"/>
      <c r="T32" s="9"/>
    </row>
    <row r="33" spans="19:20" ht="12.75">
      <c r="S33" s="9"/>
      <c r="T33" s="9"/>
    </row>
    <row r="34" spans="1:23" s="11" customFormat="1" ht="21.75" customHeight="1">
      <c r="A34" s="1"/>
      <c r="B34" s="10"/>
      <c r="C34" s="128" t="s">
        <v>38</v>
      </c>
      <c r="D34" s="128"/>
      <c r="E34" s="128"/>
      <c r="F34" s="128"/>
      <c r="G34" s="128"/>
      <c r="H34" s="128"/>
      <c r="I34" s="128"/>
      <c r="J34" s="128"/>
      <c r="K34" s="128"/>
      <c r="L34" s="128"/>
      <c r="M34" s="121" t="s">
        <v>44</v>
      </c>
      <c r="N34" s="121"/>
      <c r="O34" s="121"/>
      <c r="P34" s="121"/>
      <c r="Q34" s="121"/>
      <c r="R34" s="121"/>
      <c r="S34" s="121"/>
      <c r="T34" s="121"/>
      <c r="U34" s="121"/>
      <c r="V34" s="121"/>
      <c r="W34" s="122"/>
    </row>
    <row r="35" spans="1:23" s="11" customFormat="1" ht="29.25" customHeight="1">
      <c r="A35" s="123" t="s">
        <v>15</v>
      </c>
      <c r="B35" s="124"/>
      <c r="C35" s="128" t="s">
        <v>53</v>
      </c>
      <c r="D35" s="128"/>
      <c r="E35" s="128"/>
      <c r="F35" s="128"/>
      <c r="G35" s="128"/>
      <c r="H35" s="128"/>
      <c r="I35" s="128"/>
      <c r="J35" s="128"/>
      <c r="K35" s="128"/>
      <c r="L35" s="128"/>
      <c r="M35" s="121" t="s">
        <v>51</v>
      </c>
      <c r="N35" s="121"/>
      <c r="O35" s="121"/>
      <c r="P35" s="121"/>
      <c r="Q35" s="121"/>
      <c r="R35" s="121"/>
      <c r="S35" s="121"/>
      <c r="T35" s="121"/>
      <c r="U35" s="121"/>
      <c r="V35" s="121"/>
      <c r="W35" s="122"/>
    </row>
    <row r="36" spans="1:23" ht="29.25" customHeight="1">
      <c r="A36" s="123" t="s">
        <v>14</v>
      </c>
      <c r="B36" s="124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2"/>
    </row>
    <row r="37" spans="1:23" ht="29.25" customHeight="1">
      <c r="A37" s="123" t="s">
        <v>16</v>
      </c>
      <c r="B37" s="124"/>
      <c r="C37" s="128" t="s">
        <v>54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1" t="s">
        <v>52</v>
      </c>
      <c r="N37" s="121"/>
      <c r="O37" s="121"/>
      <c r="P37" s="121"/>
      <c r="Q37" s="121"/>
      <c r="R37" s="121"/>
      <c r="S37" s="121"/>
      <c r="T37" s="121"/>
      <c r="U37" s="121"/>
      <c r="V37" s="121"/>
      <c r="W37" s="122"/>
    </row>
    <row r="38" spans="1:23" ht="29.25" customHeight="1">
      <c r="A38" s="123" t="s">
        <v>17</v>
      </c>
      <c r="B38" s="124"/>
      <c r="C38" s="174">
        <v>43654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71">
        <f>+C38</f>
        <v>43654</v>
      </c>
      <c r="N38" s="121"/>
      <c r="O38" s="121"/>
      <c r="P38" s="121"/>
      <c r="Q38" s="121"/>
      <c r="R38" s="121"/>
      <c r="S38" s="121"/>
      <c r="T38" s="121"/>
      <c r="U38" s="121"/>
      <c r="V38" s="121"/>
      <c r="W38" s="122"/>
    </row>
    <row r="51" ht="12.75">
      <c r="K51" s="25"/>
    </row>
  </sheetData>
  <sheetProtection password="CCD1" sheet="1" deleteColumns="0" deleteRows="0"/>
  <mergeCells count="75">
    <mergeCell ref="M38:W38"/>
    <mergeCell ref="A19:C21"/>
    <mergeCell ref="A35:B35"/>
    <mergeCell ref="C38:L38"/>
    <mergeCell ref="C34:L34"/>
    <mergeCell ref="A38:B38"/>
    <mergeCell ref="H28:I28"/>
    <mergeCell ref="K28:L28"/>
    <mergeCell ref="A37:B37"/>
    <mergeCell ref="P25:P28"/>
    <mergeCell ref="T22:T24"/>
    <mergeCell ref="A22:A24"/>
    <mergeCell ref="C37:L37"/>
    <mergeCell ref="T1:W1"/>
    <mergeCell ref="T2:W2"/>
    <mergeCell ref="A5:W5"/>
    <mergeCell ref="A1:C4"/>
    <mergeCell ref="D1:S2"/>
    <mergeCell ref="A11:C11"/>
    <mergeCell ref="Q25:Q28"/>
    <mergeCell ref="T3:V3"/>
    <mergeCell ref="B31:C31"/>
    <mergeCell ref="G31:H31"/>
    <mergeCell ref="T4:V4"/>
    <mergeCell ref="M37:W37"/>
    <mergeCell ref="D3:S4"/>
    <mergeCell ref="M11:Q11"/>
    <mergeCell ref="A12:C14"/>
    <mergeCell ref="C36:L36"/>
    <mergeCell ref="M34:W34"/>
    <mergeCell ref="N23:N24"/>
    <mergeCell ref="M35:W35"/>
    <mergeCell ref="C35:L35"/>
    <mergeCell ref="D11:G11"/>
    <mergeCell ref="M14:W14"/>
    <mergeCell ref="A16:C18"/>
    <mergeCell ref="D12:G14"/>
    <mergeCell ref="D16:G18"/>
    <mergeCell ref="D19:G21"/>
    <mergeCell ref="A15:C15"/>
    <mergeCell ref="D15:G15"/>
    <mergeCell ref="M36:W36"/>
    <mergeCell ref="A36:B36"/>
    <mergeCell ref="U22:U24"/>
    <mergeCell ref="K29:L29"/>
    <mergeCell ref="Q23:Q24"/>
    <mergeCell ref="M22:N22"/>
    <mergeCell ref="B30:C30"/>
    <mergeCell ref="G30:H30"/>
    <mergeCell ref="S22:S24"/>
    <mergeCell ref="X22:X24"/>
    <mergeCell ref="V22:V24"/>
    <mergeCell ref="K11:L13"/>
    <mergeCell ref="R11:S13"/>
    <mergeCell ref="P22:Q22"/>
    <mergeCell ref="M23:M24"/>
    <mergeCell ref="P23:P24"/>
    <mergeCell ref="W22:W24"/>
    <mergeCell ref="K22:L24"/>
    <mergeCell ref="R22:R24"/>
    <mergeCell ref="K25:L25"/>
    <mergeCell ref="H29:I29"/>
    <mergeCell ref="B22:F24"/>
    <mergeCell ref="G22:G24"/>
    <mergeCell ref="H22:I24"/>
    <mergeCell ref="J22:J24"/>
    <mergeCell ref="K26:L26"/>
    <mergeCell ref="K27:L27"/>
    <mergeCell ref="B29:F29"/>
    <mergeCell ref="A25:A28"/>
    <mergeCell ref="B25:F28"/>
    <mergeCell ref="H26:I26"/>
    <mergeCell ref="H27:I27"/>
    <mergeCell ref="J25:J28"/>
    <mergeCell ref="H25:I25"/>
  </mergeCells>
  <hyperlinks>
    <hyperlink ref="X25" r:id="rId1" display="\\RECURSONATU25\emisiones atmosfericas\110-15 CONTRATOS-SUPERVISIONES"/>
    <hyperlink ref="X26" r:id="rId2" display="\\RECURSONATU25\emisiones atmosfericas\110-15 CONTRATOS-SUPERVISIONES"/>
    <hyperlink ref="X27" r:id="rId3" display="\\RECURSONATU25\emisiones atmosfericas\110-15 CONTRATOS-SUPERVISIONES"/>
  </hyperlink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2019-09-26T13:29:27Z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