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POA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O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<sst xmlns="http://schemas.openxmlformats.org/spreadsheetml/2006/main" count="90" uniqueCount="82">
  <si>
    <t>PROYECTO:</t>
  </si>
  <si>
    <t>JUNIO</t>
  </si>
  <si>
    <t>SEPTIEMBRE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</si>
  <si>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</si>
  <si>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</si>
  <si>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</si>
  <si>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</si>
  <si>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</si>
  <si>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</si>
  <si>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</si>
  <si>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</si>
  <si>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</si>
  <si>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</si>
  <si>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</si>
  <si>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</si>
  <si>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</si>
  <si>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</si>
  <si>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</si>
  <si>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</si>
  <si>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</si>
  <si>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</si>
  <si>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</si>
  <si>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</si>
  <si>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</si>
  <si>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</si>
  <si>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</si>
  <si>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</si>
  <si>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</si>
  <si>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</si>
  <si>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</si>
  <si>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</si>
  <si>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</si>
  <si>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</si>
  <si>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</si>
  <si>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</si>
  <si>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</si>
  <si>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</si>
  <si>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</si>
  <si>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</si>
  <si>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</si>
  <si>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</si>
  <si>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</si>
  <si>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</si>
  <si>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</si>
  <si>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</si>
  <si>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</si>
  <si>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</si>
  <si>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</si>
  <si>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</si>
  <si>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Versión 0</t>
  </si>
  <si>
    <t>REGISTRO PARA  SEGUIMIENTO PLANES OPERATIVOS - POAS</t>
  </si>
  <si>
    <t>LUZ DEYANIRA GONZALEZ CASTILLO</t>
  </si>
  <si>
    <t>Subdirectora de Planeación y Sistemas de Información</t>
  </si>
  <si>
    <t>FORTALECIMIENTO DEL SINA PARA LA GESTIÓN AMBIENTAL</t>
  </si>
  <si>
    <t>Fortalecimiento Interno</t>
  </si>
  <si>
    <t>Gestión de Información y Desarrollo Tecnológico</t>
  </si>
  <si>
    <t>Profesional especializado Grado - 16</t>
  </si>
  <si>
    <r>
      <t xml:space="preserve">AÑO: </t>
    </r>
    <r>
      <rPr>
        <b/>
        <u val="single"/>
        <sz val="16"/>
        <rFont val="Arial"/>
        <family val="2"/>
      </rPr>
      <t>2019</t>
    </r>
  </si>
  <si>
    <t>AVANCE METAS PA 2019</t>
  </si>
  <si>
    <t>AVANCE METAS POA 2019</t>
  </si>
  <si>
    <t>METAS AÑO 2019 POA</t>
  </si>
  <si>
    <t>METAS AÑO 2019 P.A.</t>
  </si>
  <si>
    <t xml:space="preserve">Operar, actualizar y mantener los sistemas de información corporativos </t>
  </si>
  <si>
    <t>3204-0900-0001-0001-02</t>
  </si>
  <si>
    <t>Implementación, actualización y mantenimiento a los sistemas de información de la Corporación, Almera.</t>
  </si>
  <si>
    <t>Realizar la actualización y mantenimiento a los sistemas de información de la Corporación almera</t>
  </si>
  <si>
    <t>100% del sistema de información Almera actualizado y con mantenimiento</t>
  </si>
  <si>
    <t>(Contratos realizados para la actualización y mantenimiento del sistema de información Almera/Contratos para la actualización y mantenimiento del sistema de información Almera Programados en el año)*100</t>
  </si>
  <si>
    <t>Implementación, actualización y mantenimiento a los sistemas de información  Geo Ambiental de la Corporación</t>
  </si>
  <si>
    <t>Realizar la actualización y mantenimiento a los sistemas de información de la Corporación Geoambiental</t>
  </si>
  <si>
    <t>100% del sistema de información Geoambiental actualizado y con mantenimiento</t>
  </si>
  <si>
    <t>(Contratos realizados para la actualización y mantenimiento del sistema de información Geoambiental/Contratos para la actualización y mantenimiento del sistema de información Geoambiental Programados en el año)*100</t>
  </si>
  <si>
    <t>Realizar la actualización y mantenimiento a los sistemas de información de la Corporación (Sysman y otros)</t>
  </si>
  <si>
    <t>Realizar la actualización y mantenimiento a los sistemas de información de la Corporación Sysman</t>
  </si>
  <si>
    <t>100% del sistema de información Sysman actualizado y con mantenimiento</t>
  </si>
  <si>
    <t>(Contratos realizados para la actualización y mantenimiento del sistema de información Sysman/Contratos para la actualización y mantenimiento del sistema de información Sysman Programados en el año)*100</t>
  </si>
  <si>
    <t>PEDRO DAMIAN VELA MENDIETA</t>
  </si>
  <si>
    <t>MARZO</t>
  </si>
  <si>
    <t>Se firmo contrato CDS-2019119, 05/03/2019</t>
  </si>
  <si>
    <t>Se firmo contrato CCS-2019133, 01/04/2019</t>
  </si>
  <si>
    <t xml:space="preserve">CDS-2019127, 15/03/2019,SIGMA MANTENIMIENTO
CCS-2019166, 23/05/2019,SIGMA PASE SIUX 
</t>
  </si>
  <si>
    <t>X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</si>
</sst>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0.0"/>
    <numFmt numFmtId="188" formatCode="0.0%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49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justify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0" fontId="19" fillId="16" borderId="15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 vertical="center"/>
      <protection/>
    </xf>
    <xf numFmtId="49" fontId="0" fillId="0" borderId="0" xfId="49" applyNumberFormat="1" applyFont="1" applyFill="1" applyBorder="1" applyAlignment="1" applyProtection="1">
      <alignment horizontal="center" vertical="center"/>
      <protection/>
    </xf>
    <xf numFmtId="1" fontId="19" fillId="0" borderId="0" xfId="49" applyNumberFormat="1" applyFont="1" applyBorder="1" applyAlignment="1" applyProtection="1">
      <alignment horizontal="right" vertical="center"/>
      <protection/>
    </xf>
    <xf numFmtId="9" fontId="0" fillId="0" borderId="10" xfId="49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9" fillId="0" borderId="16" xfId="0" applyFont="1" applyFill="1" applyBorder="1" applyAlignment="1" applyProtection="1">
      <alignment horizontal="left" vertical="center"/>
      <protection/>
    </xf>
    <xf numFmtId="9" fontId="0" fillId="0" borderId="12" xfId="55" applyFont="1" applyFill="1" applyBorder="1" applyAlignment="1" applyProtection="1">
      <alignment horizontal="center" vertical="center"/>
      <protection/>
    </xf>
    <xf numFmtId="9" fontId="0" fillId="0" borderId="12" xfId="49" applyNumberFormat="1" applyFont="1" applyBorder="1" applyAlignment="1" applyProtection="1">
      <alignment horizontal="center" vertical="center" wrapText="1"/>
      <protection/>
    </xf>
    <xf numFmtId="3" fontId="0" fillId="0" borderId="12" xfId="49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9" fontId="33" fillId="0" borderId="16" xfId="55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9" fontId="33" fillId="0" borderId="10" xfId="55" applyFont="1" applyBorder="1" applyAlignment="1" applyProtection="1">
      <alignment horizontal="center" vertical="center" wrapText="1"/>
      <protection/>
    </xf>
    <xf numFmtId="9" fontId="0" fillId="0" borderId="10" xfId="55" applyFont="1" applyFill="1" applyBorder="1" applyAlignment="1" applyProtection="1">
      <alignment horizontal="center" vertical="center"/>
      <protection/>
    </xf>
    <xf numFmtId="188" fontId="29" fillId="0" borderId="16" xfId="55" applyNumberFormat="1" applyFont="1" applyBorder="1" applyAlignment="1" applyProtection="1">
      <alignment horizontal="center" vertical="center" wrapText="1"/>
      <protection locked="0"/>
    </xf>
    <xf numFmtId="0" fontId="33" fillId="0" borderId="12" xfId="0" applyFont="1" applyBorder="1" applyAlignment="1" applyProtection="1">
      <alignment vertical="center" wrapText="1"/>
      <protection/>
    </xf>
    <xf numFmtId="9" fontId="0" fillId="0" borderId="10" xfId="55" applyFont="1" applyBorder="1" applyAlignment="1" applyProtection="1">
      <alignment horizontal="center" vertical="center" wrapText="1"/>
      <protection/>
    </xf>
    <xf numFmtId="9" fontId="0" fillId="0" borderId="16" xfId="55" applyFont="1" applyBorder="1" applyAlignment="1" applyProtection="1">
      <alignment horizontal="center" vertical="center" wrapText="1"/>
      <protection/>
    </xf>
    <xf numFmtId="3" fontId="0" fillId="0" borderId="10" xfId="50" applyNumberFormat="1" applyFont="1" applyFill="1" applyBorder="1" applyAlignment="1" applyProtection="1">
      <alignment horizontal="center" vertical="center" wrapText="1"/>
      <protection/>
    </xf>
    <xf numFmtId="9" fontId="0" fillId="0" borderId="10" xfId="55" applyFont="1" applyBorder="1" applyAlignment="1" applyProtection="1">
      <alignment horizontal="center" vertical="center"/>
      <protection/>
    </xf>
    <xf numFmtId="9" fontId="0" fillId="0" borderId="12" xfId="55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9" fontId="0" fillId="25" borderId="10" xfId="49" applyNumberFormat="1" applyFont="1" applyFill="1" applyBorder="1" applyAlignment="1" applyProtection="1">
      <alignment horizontal="center" vertical="center"/>
      <protection locked="0"/>
    </xf>
    <xf numFmtId="3" fontId="0" fillId="0" borderId="12" xfId="49" applyNumberFormat="1" applyFont="1" applyBorder="1" applyAlignment="1" applyProtection="1">
      <alignment horizontal="center" vertical="center"/>
      <protection locked="0"/>
    </xf>
    <xf numFmtId="3" fontId="0" fillId="0" borderId="12" xfId="0" applyNumberFormat="1" applyFont="1" applyBorder="1" applyAlignment="1" applyProtection="1">
      <alignment horizontal="center" vertical="center"/>
      <protection locked="0"/>
    </xf>
    <xf numFmtId="3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49" applyNumberFormat="1" applyFont="1" applyFill="1" applyBorder="1" applyAlignment="1" applyProtection="1">
      <alignment horizontal="left" vertical="center" wrapText="1"/>
      <protection locked="0"/>
    </xf>
    <xf numFmtId="2" fontId="29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14" fontId="21" fillId="0" borderId="18" xfId="0" applyNumberFormat="1" applyFont="1" applyBorder="1" applyAlignment="1" applyProtection="1">
      <alignment horizontal="center" vertical="center"/>
      <protection locked="0"/>
    </xf>
    <xf numFmtId="0" fontId="19" fillId="16" borderId="20" xfId="0" applyFont="1" applyFill="1" applyBorder="1" applyAlignment="1" applyProtection="1">
      <alignment horizontal="left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/>
      <protection/>
    </xf>
    <xf numFmtId="0" fontId="19" fillId="16" borderId="21" xfId="0" applyFont="1" applyFill="1" applyBorder="1" applyAlignment="1" applyProtection="1">
      <alignment horizontal="left" vertical="center" wrapText="1"/>
      <protection/>
    </xf>
    <xf numFmtId="0" fontId="19" fillId="16" borderId="16" xfId="0" applyFont="1" applyFill="1" applyBorder="1" applyAlignment="1" applyProtection="1">
      <alignment horizontal="left" vertical="center" wrapText="1"/>
      <protection/>
    </xf>
    <xf numFmtId="0" fontId="27" fillId="0" borderId="22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8" fillId="26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19" fillId="16" borderId="23" xfId="0" applyFont="1" applyFill="1" applyBorder="1" applyAlignment="1" applyProtection="1">
      <alignment horizontal="left" vertical="center" wrapText="1"/>
      <protection/>
    </xf>
    <xf numFmtId="0" fontId="19" fillId="16" borderId="14" xfId="0" applyFont="1" applyFill="1" applyBorder="1" applyAlignment="1" applyProtection="1">
      <alignment horizontal="left" vertical="center" wrapText="1"/>
      <protection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" fontId="0" fillId="0" borderId="24" xfId="0" applyNumberFormat="1" applyFont="1" applyBorder="1" applyAlignment="1" applyProtection="1">
      <alignment horizontal="center" vertical="center" wrapText="1"/>
      <protection/>
    </xf>
    <xf numFmtId="1" fontId="0" fillId="0" borderId="30" xfId="0" applyNumberFormat="1" applyFont="1" applyBorder="1" applyAlignment="1" applyProtection="1">
      <alignment horizontal="center" vertical="center" wrapText="1"/>
      <protection/>
    </xf>
    <xf numFmtId="1" fontId="0" fillId="0" borderId="25" xfId="0" applyNumberFormat="1" applyFont="1" applyBorder="1" applyAlignment="1" applyProtection="1">
      <alignment horizontal="center" vertical="center" wrapText="1"/>
      <protection/>
    </xf>
    <xf numFmtId="49" fontId="0" fillId="0" borderId="10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1" fontId="0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19" fillId="16" borderId="31" xfId="0" applyFont="1" applyFill="1" applyBorder="1" applyAlignment="1" applyProtection="1">
      <alignment horizontal="left" vertical="center" wrapText="1"/>
      <protection/>
    </xf>
    <xf numFmtId="0" fontId="19" fillId="16" borderId="12" xfId="0" applyFont="1" applyFill="1" applyBorder="1" applyAlignment="1" applyProtection="1">
      <alignment horizontal="left" vertical="center" wrapText="1"/>
      <protection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49" fontId="34" fillId="0" borderId="10" xfId="49" applyNumberFormat="1" applyFont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38" xfId="0" applyFont="1" applyFill="1" applyBorder="1" applyAlignment="1" applyProtection="1">
      <alignment horizontal="left" vertical="center" wrapText="1"/>
      <protection/>
    </xf>
    <xf numFmtId="0" fontId="0" fillId="0" borderId="29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1" fontId="0" fillId="0" borderId="24" xfId="0" applyNumberFormat="1" applyFont="1" applyFill="1" applyBorder="1" applyAlignment="1" applyProtection="1">
      <alignment horizontal="left" vertical="center" wrapText="1"/>
      <protection/>
    </xf>
    <xf numFmtId="1" fontId="0" fillId="0" borderId="30" xfId="0" applyNumberFormat="1" applyFont="1" applyFill="1" applyBorder="1" applyAlignment="1" applyProtection="1">
      <alignment horizontal="left" vertical="center" wrapText="1"/>
      <protection/>
    </xf>
    <xf numFmtId="1" fontId="0" fillId="0" borderId="25" xfId="0" applyNumberFormat="1" applyFont="1" applyFill="1" applyBorder="1" applyAlignment="1" applyProtection="1">
      <alignment horizontal="left" vertical="center" wrapText="1"/>
      <protection/>
    </xf>
    <xf numFmtId="1" fontId="0" fillId="0" borderId="26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ont="1" applyFill="1" applyBorder="1" applyAlignment="1" applyProtection="1">
      <alignment horizontal="left" vertical="center" wrapText="1"/>
      <protection/>
    </xf>
    <xf numFmtId="1" fontId="0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3" fontId="0" fillId="0" borderId="22" xfId="0" applyNumberFormat="1" applyFont="1" applyFill="1" applyBorder="1" applyAlignment="1" applyProtection="1">
      <alignment horizontal="center" vertical="center" wrapText="1"/>
      <protection/>
    </xf>
    <xf numFmtId="3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23" fillId="0" borderId="10" xfId="49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Millares_Libro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W49"/>
  <sheetViews>
    <sheetView showGridLines="0" tabSelected="1" zoomScale="80" zoomScaleNormal="80" zoomScalePageLayoutView="0" workbookViewId="0" topLeftCell="F16">
      <selection activeCell="K25" sqref="K25:L25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6" width="19.00390625" style="8" customWidth="1"/>
    <col min="17" max="17" width="20.7109375" style="8" customWidth="1"/>
    <col min="18" max="18" width="20.8515625" style="1" customWidth="1"/>
    <col min="19" max="19" width="20.28125" style="1" customWidth="1"/>
    <col min="20" max="20" width="18.57421875" style="1" customWidth="1"/>
    <col min="21" max="21" width="20.8515625" style="1" customWidth="1"/>
    <col min="22" max="22" width="74.8515625" style="1" customWidth="1"/>
    <col min="23" max="23" width="51.140625" style="1" customWidth="1"/>
    <col min="24" max="16384" width="11.421875" style="1" customWidth="1"/>
  </cols>
  <sheetData>
    <row r="1" spans="1:22" ht="30.75" customHeight="1">
      <c r="A1" s="98"/>
      <c r="B1" s="98"/>
      <c r="C1" s="98"/>
      <c r="D1" s="88" t="s">
        <v>19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95" t="s">
        <v>42</v>
      </c>
      <c r="T1" s="95"/>
      <c r="U1" s="95"/>
      <c r="V1" s="95"/>
    </row>
    <row r="2" spans="1:22" ht="27.75" customHeight="1">
      <c r="A2" s="98"/>
      <c r="B2" s="98"/>
      <c r="C2" s="9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96" t="s">
        <v>20</v>
      </c>
      <c r="T2" s="96"/>
      <c r="U2" s="96"/>
      <c r="V2" s="96"/>
    </row>
    <row r="3" spans="1:22" ht="19.5" customHeight="1">
      <c r="A3" s="98"/>
      <c r="B3" s="98"/>
      <c r="C3" s="98"/>
      <c r="D3" s="88" t="s">
        <v>21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101" t="s">
        <v>22</v>
      </c>
      <c r="T3" s="102"/>
      <c r="U3" s="103"/>
      <c r="V3" s="29" t="s">
        <v>23</v>
      </c>
    </row>
    <row r="4" spans="1:22" ht="19.5" customHeight="1">
      <c r="A4" s="98"/>
      <c r="B4" s="98"/>
      <c r="C4" s="9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101" t="s">
        <v>49</v>
      </c>
      <c r="T4" s="102"/>
      <c r="U4" s="103"/>
      <c r="V4" s="30">
        <v>42999</v>
      </c>
    </row>
    <row r="5" spans="1:22" ht="31.5" customHeight="1">
      <c r="A5" s="97" t="s">
        <v>50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22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9:22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</row>
    <row r="8" spans="9:21" ht="16.5" customHeight="1">
      <c r="I8" s="13"/>
      <c r="J8" s="13"/>
      <c r="K8" s="13"/>
      <c r="L8" s="13"/>
      <c r="M8" s="3"/>
      <c r="N8" s="3"/>
      <c r="O8" s="3"/>
      <c r="P8" s="3"/>
      <c r="Q8" s="3"/>
      <c r="R8" s="3"/>
      <c r="S8" s="3"/>
      <c r="T8" s="3"/>
      <c r="U8" s="3"/>
    </row>
    <row r="9" spans="9:21" ht="44.25" customHeight="1">
      <c r="I9" s="13"/>
      <c r="J9" s="13"/>
      <c r="K9" s="13"/>
      <c r="L9" s="13"/>
      <c r="M9" s="3"/>
      <c r="N9" s="3"/>
      <c r="O9" s="3"/>
      <c r="P9" s="3"/>
      <c r="Q9" s="3"/>
      <c r="R9" s="3"/>
      <c r="S9" s="3"/>
      <c r="T9" s="3"/>
      <c r="U9" s="3"/>
    </row>
    <row r="10" spans="1:21" ht="9" customHeight="1" thickBot="1">
      <c r="A10" s="31"/>
      <c r="B10" s="15"/>
      <c r="C10" s="15"/>
      <c r="D10" s="15"/>
      <c r="E10" s="15"/>
      <c r="F10" s="15"/>
      <c r="G10" s="14"/>
      <c r="H10" s="15"/>
      <c r="I10" s="15"/>
      <c r="J10" s="15"/>
      <c r="K10" s="15"/>
      <c r="L10" s="15"/>
      <c r="M10" s="5"/>
      <c r="N10" s="5"/>
      <c r="O10" s="5"/>
      <c r="P10" s="5"/>
      <c r="Q10" s="5"/>
      <c r="R10" s="4"/>
      <c r="S10" s="4"/>
      <c r="T10" s="4"/>
      <c r="U10" s="4"/>
    </row>
    <row r="11" spans="1:22" ht="36" customHeight="1" thickBot="1">
      <c r="A11" s="99" t="s">
        <v>8</v>
      </c>
      <c r="B11" s="100"/>
      <c r="C11" s="100"/>
      <c r="D11" s="129" t="s">
        <v>53</v>
      </c>
      <c r="E11" s="130"/>
      <c r="F11" s="130"/>
      <c r="G11" s="131"/>
      <c r="H11" s="35" t="s">
        <v>5</v>
      </c>
      <c r="I11" s="36" t="s">
        <v>6</v>
      </c>
      <c r="J11" s="26"/>
      <c r="K11" s="104" t="s">
        <v>24</v>
      </c>
      <c r="L11" s="105"/>
      <c r="M11" s="89" t="s">
        <v>43</v>
      </c>
      <c r="N11" s="89"/>
      <c r="O11" s="89"/>
      <c r="P11" s="89"/>
      <c r="Q11" s="110" t="s">
        <v>57</v>
      </c>
      <c r="R11" s="110"/>
      <c r="S11" s="28"/>
      <c r="T11" s="28"/>
      <c r="U11" s="28"/>
      <c r="V11" s="28"/>
    </row>
    <row r="12" spans="1:22" ht="27.75" customHeight="1">
      <c r="A12" s="124" t="s">
        <v>29</v>
      </c>
      <c r="B12" s="125"/>
      <c r="C12" s="125"/>
      <c r="D12" s="134" t="s">
        <v>54</v>
      </c>
      <c r="E12" s="135"/>
      <c r="F12" s="135"/>
      <c r="G12" s="136"/>
      <c r="H12" s="33" t="s">
        <v>7</v>
      </c>
      <c r="I12" s="34">
        <v>240000000</v>
      </c>
      <c r="J12" s="16"/>
      <c r="K12" s="106"/>
      <c r="L12" s="107"/>
      <c r="M12" s="65" t="s">
        <v>77</v>
      </c>
      <c r="N12" s="65" t="s">
        <v>1</v>
      </c>
      <c r="O12" s="65" t="s">
        <v>2</v>
      </c>
      <c r="P12" s="65" t="s">
        <v>3</v>
      </c>
      <c r="Q12" s="110"/>
      <c r="R12" s="110"/>
      <c r="S12" s="6"/>
      <c r="T12" s="6"/>
      <c r="U12" s="6"/>
      <c r="V12" s="6"/>
    </row>
    <row r="13" spans="1:22" ht="15.75" customHeight="1">
      <c r="A13" s="79"/>
      <c r="B13" s="80"/>
      <c r="C13" s="80"/>
      <c r="D13" s="137"/>
      <c r="E13" s="138"/>
      <c r="F13" s="138"/>
      <c r="G13" s="139"/>
      <c r="H13" s="17" t="s">
        <v>9</v>
      </c>
      <c r="I13" s="32">
        <v>-35000000</v>
      </c>
      <c r="J13" s="16"/>
      <c r="K13" s="108"/>
      <c r="L13" s="109"/>
      <c r="M13" s="66"/>
      <c r="N13" s="66" t="s">
        <v>81</v>
      </c>
      <c r="O13" s="66"/>
      <c r="P13" s="67"/>
      <c r="Q13" s="110"/>
      <c r="R13" s="110"/>
      <c r="S13" s="6"/>
      <c r="T13" s="6"/>
      <c r="U13" s="6"/>
      <c r="V13" s="6"/>
    </row>
    <row r="14" spans="1:22" ht="15.75" customHeight="1">
      <c r="A14" s="79"/>
      <c r="B14" s="80"/>
      <c r="C14" s="80"/>
      <c r="D14" s="140"/>
      <c r="E14" s="141"/>
      <c r="F14" s="141"/>
      <c r="G14" s="142"/>
      <c r="H14" s="17" t="s">
        <v>11</v>
      </c>
      <c r="I14" s="32" t="s">
        <v>10</v>
      </c>
      <c r="J14" s="19"/>
      <c r="K14" s="18"/>
      <c r="L14" s="20"/>
      <c r="M14" s="132"/>
      <c r="N14" s="132"/>
      <c r="O14" s="132"/>
      <c r="P14" s="132"/>
      <c r="Q14" s="132"/>
      <c r="R14" s="132"/>
      <c r="S14" s="132"/>
      <c r="T14" s="132"/>
      <c r="U14" s="132"/>
      <c r="V14" s="132"/>
    </row>
    <row r="15" spans="1:22" ht="37.5" customHeight="1">
      <c r="A15" s="79" t="s">
        <v>47</v>
      </c>
      <c r="B15" s="80"/>
      <c r="C15" s="80"/>
      <c r="D15" s="121" t="s">
        <v>55</v>
      </c>
      <c r="E15" s="122"/>
      <c r="F15" s="122"/>
      <c r="G15" s="123"/>
      <c r="H15" s="17" t="s">
        <v>12</v>
      </c>
      <c r="I15" s="32"/>
      <c r="J15" s="19"/>
      <c r="K15" s="18"/>
      <c r="L15" s="20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customHeight="1">
      <c r="A16" s="79" t="s">
        <v>0</v>
      </c>
      <c r="B16" s="80"/>
      <c r="C16" s="80"/>
      <c r="D16" s="143" t="s">
        <v>62</v>
      </c>
      <c r="E16" s="144"/>
      <c r="F16" s="144"/>
      <c r="G16" s="145"/>
      <c r="H16" s="17" t="s">
        <v>13</v>
      </c>
      <c r="I16" s="32" t="s">
        <v>10</v>
      </c>
      <c r="J16" s="19"/>
      <c r="K16" s="18"/>
      <c r="L16" s="20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75" customHeight="1">
      <c r="A17" s="79"/>
      <c r="B17" s="80"/>
      <c r="C17" s="80"/>
      <c r="D17" s="137"/>
      <c r="E17" s="138"/>
      <c r="F17" s="138"/>
      <c r="G17" s="139"/>
      <c r="H17" s="17" t="s">
        <v>31</v>
      </c>
      <c r="I17" s="32" t="s">
        <v>10</v>
      </c>
      <c r="J17" s="19"/>
      <c r="K17" s="18"/>
      <c r="L17" s="20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75" customHeight="1">
      <c r="A18" s="79"/>
      <c r="B18" s="80"/>
      <c r="C18" s="80"/>
      <c r="D18" s="140"/>
      <c r="E18" s="141"/>
      <c r="F18" s="141"/>
      <c r="G18" s="142"/>
      <c r="H18" s="17" t="s">
        <v>32</v>
      </c>
      <c r="I18" s="32" t="s">
        <v>10</v>
      </c>
      <c r="J18" s="19"/>
      <c r="K18" s="18"/>
      <c r="L18" s="20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customHeight="1">
      <c r="A19" s="79" t="s">
        <v>30</v>
      </c>
      <c r="B19" s="80"/>
      <c r="C19" s="80"/>
      <c r="D19" s="146" t="s">
        <v>63</v>
      </c>
      <c r="E19" s="147"/>
      <c r="F19" s="147"/>
      <c r="G19" s="148"/>
      <c r="H19" s="17" t="s">
        <v>33</v>
      </c>
      <c r="I19" s="32" t="s">
        <v>10</v>
      </c>
      <c r="J19" s="19"/>
      <c r="K19" s="18"/>
      <c r="L19" s="20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>
      <c r="A20" s="79"/>
      <c r="B20" s="80"/>
      <c r="C20" s="80"/>
      <c r="D20" s="149"/>
      <c r="E20" s="150"/>
      <c r="F20" s="150"/>
      <c r="G20" s="151"/>
      <c r="H20" s="17" t="s">
        <v>34</v>
      </c>
      <c r="I20" s="32" t="s">
        <v>10</v>
      </c>
      <c r="J20" s="19"/>
      <c r="K20" s="18"/>
      <c r="L20" s="20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75" customHeight="1">
      <c r="A21" s="81"/>
      <c r="B21" s="82"/>
      <c r="C21" s="82"/>
      <c r="D21" s="149"/>
      <c r="E21" s="150"/>
      <c r="F21" s="150"/>
      <c r="G21" s="151"/>
      <c r="H21" s="47" t="s">
        <v>4</v>
      </c>
      <c r="I21" s="52">
        <f>SUM(I12:I20)</f>
        <v>205000000</v>
      </c>
      <c r="J21" s="19"/>
      <c r="K21" s="18"/>
      <c r="L21" s="20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3" ht="30.75" customHeight="1">
      <c r="A22" s="89">
        <v>0</v>
      </c>
      <c r="B22" s="93" t="s">
        <v>40</v>
      </c>
      <c r="C22" s="93"/>
      <c r="D22" s="93"/>
      <c r="E22" s="93"/>
      <c r="F22" s="93"/>
      <c r="G22" s="120" t="s">
        <v>41</v>
      </c>
      <c r="H22" s="89" t="s">
        <v>60</v>
      </c>
      <c r="I22" s="89"/>
      <c r="J22" s="133" t="s">
        <v>61</v>
      </c>
      <c r="K22" s="93" t="s">
        <v>39</v>
      </c>
      <c r="L22" s="93"/>
      <c r="M22" s="116" t="s">
        <v>59</v>
      </c>
      <c r="N22" s="116"/>
      <c r="O22" s="116" t="s">
        <v>58</v>
      </c>
      <c r="P22" s="116"/>
      <c r="Q22" s="93" t="s">
        <v>26</v>
      </c>
      <c r="R22" s="87" t="s">
        <v>27</v>
      </c>
      <c r="S22" s="92" t="s">
        <v>28</v>
      </c>
      <c r="T22" s="87" t="s">
        <v>45</v>
      </c>
      <c r="U22" s="92" t="s">
        <v>46</v>
      </c>
      <c r="V22" s="126" t="s">
        <v>37</v>
      </c>
      <c r="W22" s="152" t="s">
        <v>48</v>
      </c>
    </row>
    <row r="23" spans="1:23" ht="12.75" customHeight="1">
      <c r="A23" s="89"/>
      <c r="B23" s="93"/>
      <c r="C23" s="93"/>
      <c r="D23" s="93"/>
      <c r="E23" s="93"/>
      <c r="F23" s="93"/>
      <c r="G23" s="120"/>
      <c r="H23" s="89"/>
      <c r="I23" s="89"/>
      <c r="J23" s="133"/>
      <c r="K23" s="93"/>
      <c r="L23" s="93"/>
      <c r="M23" s="156" t="s">
        <v>25</v>
      </c>
      <c r="N23" s="126" t="s">
        <v>18</v>
      </c>
      <c r="O23" s="156" t="s">
        <v>25</v>
      </c>
      <c r="P23" s="126" t="s">
        <v>18</v>
      </c>
      <c r="Q23" s="93"/>
      <c r="R23" s="87"/>
      <c r="S23" s="92"/>
      <c r="T23" s="87"/>
      <c r="U23" s="92"/>
      <c r="V23" s="126"/>
      <c r="W23" s="153"/>
    </row>
    <row r="24" spans="1:23" ht="30.75" customHeight="1">
      <c r="A24" s="89"/>
      <c r="B24" s="93"/>
      <c r="C24" s="93"/>
      <c r="D24" s="93"/>
      <c r="E24" s="93"/>
      <c r="F24" s="93"/>
      <c r="G24" s="120"/>
      <c r="H24" s="89"/>
      <c r="I24" s="89"/>
      <c r="J24" s="133"/>
      <c r="K24" s="93"/>
      <c r="L24" s="93"/>
      <c r="M24" s="156"/>
      <c r="N24" s="126"/>
      <c r="O24" s="156"/>
      <c r="P24" s="126"/>
      <c r="Q24" s="93"/>
      <c r="R24" s="87"/>
      <c r="S24" s="92"/>
      <c r="T24" s="87"/>
      <c r="U24" s="92"/>
      <c r="V24" s="126"/>
      <c r="W24" s="153"/>
    </row>
    <row r="25" spans="1:23" ht="100.5" customHeight="1">
      <c r="A25" s="54">
        <v>1</v>
      </c>
      <c r="B25" s="113" t="s">
        <v>64</v>
      </c>
      <c r="C25" s="114"/>
      <c r="D25" s="114"/>
      <c r="E25" s="114"/>
      <c r="F25" s="115"/>
      <c r="G25" s="59" t="s">
        <v>65</v>
      </c>
      <c r="H25" s="90" t="s">
        <v>66</v>
      </c>
      <c r="I25" s="91"/>
      <c r="J25" s="53">
        <v>0.1</v>
      </c>
      <c r="K25" s="90" t="s">
        <v>67</v>
      </c>
      <c r="L25" s="91"/>
      <c r="M25" s="75">
        <f>(5/10)</f>
        <v>0.5</v>
      </c>
      <c r="N25" s="60">
        <f>M25/1</f>
        <v>0.5</v>
      </c>
      <c r="O25" s="58">
        <f>J25*N25</f>
        <v>0.05</v>
      </c>
      <c r="P25" s="61">
        <f>+O25/J25</f>
        <v>0.5</v>
      </c>
      <c r="Q25" s="51">
        <v>80000000</v>
      </c>
      <c r="R25" s="44">
        <v>76368551</v>
      </c>
      <c r="S25" s="43">
        <f>R25/Q25</f>
        <v>0.9546068875</v>
      </c>
      <c r="T25" s="72">
        <v>0</v>
      </c>
      <c r="U25" s="63">
        <f>T25/Q25</f>
        <v>0</v>
      </c>
      <c r="V25" s="74" t="s">
        <v>78</v>
      </c>
      <c r="W25" s="38"/>
    </row>
    <row r="26" spans="1:23" ht="108.75" customHeight="1">
      <c r="A26" s="54">
        <v>2</v>
      </c>
      <c r="B26" s="90" t="s">
        <v>68</v>
      </c>
      <c r="C26" s="127"/>
      <c r="D26" s="127"/>
      <c r="E26" s="127"/>
      <c r="F26" s="91"/>
      <c r="G26" s="59" t="s">
        <v>69</v>
      </c>
      <c r="H26" s="118" t="s">
        <v>70</v>
      </c>
      <c r="I26" s="119"/>
      <c r="J26" s="53">
        <v>0.1</v>
      </c>
      <c r="K26" s="154" t="s">
        <v>71</v>
      </c>
      <c r="L26" s="155"/>
      <c r="M26" s="75">
        <f>((4/10)+(1/2))/2</f>
        <v>0.45</v>
      </c>
      <c r="N26" s="60">
        <f>M26/1</f>
        <v>0.45</v>
      </c>
      <c r="O26" s="58">
        <f>J26*N26</f>
        <v>0.045000000000000005</v>
      </c>
      <c r="P26" s="61">
        <f>+O26/J26</f>
        <v>0.45</v>
      </c>
      <c r="Q26" s="62">
        <f>80000000-35000000</f>
        <v>45000000</v>
      </c>
      <c r="R26" s="71">
        <f>29961655+15038314</f>
        <v>44999969</v>
      </c>
      <c r="S26" s="43">
        <f>R26/Q26</f>
        <v>0.9999993111111111</v>
      </c>
      <c r="T26" s="72">
        <v>0</v>
      </c>
      <c r="U26" s="63">
        <f>T26/Q26</f>
        <v>0</v>
      </c>
      <c r="V26" s="74" t="s">
        <v>80</v>
      </c>
      <c r="W26" s="38"/>
    </row>
    <row r="27" spans="1:23" ht="104.25" customHeight="1">
      <c r="A27" s="55">
        <v>3</v>
      </c>
      <c r="B27" s="90" t="s">
        <v>72</v>
      </c>
      <c r="C27" s="127"/>
      <c r="D27" s="127"/>
      <c r="E27" s="127"/>
      <c r="F27" s="91"/>
      <c r="G27" s="59" t="s">
        <v>73</v>
      </c>
      <c r="H27" s="118" t="s">
        <v>74</v>
      </c>
      <c r="I27" s="119"/>
      <c r="J27" s="56">
        <v>0.1</v>
      </c>
      <c r="K27" s="154" t="s">
        <v>75</v>
      </c>
      <c r="L27" s="155"/>
      <c r="M27" s="75">
        <f>(5/10)</f>
        <v>0.5</v>
      </c>
      <c r="N27" s="60">
        <f>M27/1</f>
        <v>0.5</v>
      </c>
      <c r="O27" s="58">
        <f>J27*N27</f>
        <v>0.05</v>
      </c>
      <c r="P27" s="61">
        <f>+O27/J27</f>
        <v>0.5</v>
      </c>
      <c r="Q27" s="62">
        <v>80000000</v>
      </c>
      <c r="R27" s="44">
        <v>72909632</v>
      </c>
      <c r="S27" s="43">
        <f>R27/Q27</f>
        <v>0.9113704</v>
      </c>
      <c r="T27" s="73">
        <v>0</v>
      </c>
      <c r="U27" s="63">
        <f>T27/Q27</f>
        <v>0</v>
      </c>
      <c r="V27" s="74" t="s">
        <v>79</v>
      </c>
      <c r="W27" s="38"/>
    </row>
    <row r="28" spans="2:21" s="21" customFormat="1" ht="30.75" customHeight="1">
      <c r="B28" s="117"/>
      <c r="C28" s="117"/>
      <c r="D28" s="39"/>
      <c r="E28" s="31"/>
      <c r="F28" s="40"/>
      <c r="G28" s="128"/>
      <c r="H28" s="128"/>
      <c r="K28" s="45"/>
      <c r="L28" s="45"/>
      <c r="M28" s="46" t="s">
        <v>4</v>
      </c>
      <c r="N28" s="48">
        <f>AVERAGE(N25:N27)</f>
        <v>0.48333333333333334</v>
      </c>
      <c r="O28" s="68"/>
      <c r="P28" s="57">
        <f>AVERAGE(P25:P27)</f>
        <v>0.48333333333333334</v>
      </c>
      <c r="Q28" s="50">
        <f>SUM(Q25:Q27)</f>
        <v>205000000</v>
      </c>
      <c r="R28" s="69">
        <f>SUM(R25:R27)</f>
        <v>194278152</v>
      </c>
      <c r="S28" s="49">
        <f>R28/Q28</f>
        <v>0.9476983024390244</v>
      </c>
      <c r="T28" s="70">
        <f>SUM(T25:T27)</f>
        <v>0</v>
      </c>
      <c r="U28" s="64">
        <f>T28/Q28</f>
        <v>0</v>
      </c>
    </row>
    <row r="29" spans="2:19" s="21" customFormat="1" ht="30.75" customHeight="1">
      <c r="B29" s="94" t="s">
        <v>36</v>
      </c>
      <c r="C29" s="94"/>
      <c r="D29" s="37">
        <v>1</v>
      </c>
      <c r="F29" s="22" t="s">
        <v>35</v>
      </c>
      <c r="G29" s="111">
        <v>43546</v>
      </c>
      <c r="H29" s="112"/>
      <c r="M29" s="27"/>
      <c r="N29" s="41"/>
      <c r="O29" s="23"/>
      <c r="P29" s="23"/>
      <c r="Q29" s="42"/>
      <c r="R29" s="42"/>
      <c r="S29" s="24"/>
    </row>
    <row r="30" spans="18:19" ht="12.75">
      <c r="R30" s="9"/>
      <c r="S30" s="9"/>
    </row>
    <row r="31" spans="18:19" ht="12.75">
      <c r="R31" s="9"/>
      <c r="S31" s="9"/>
    </row>
    <row r="32" spans="1:22" s="11" customFormat="1" ht="21.75" customHeight="1">
      <c r="A32" s="1"/>
      <c r="B32" s="10"/>
      <c r="C32" s="86" t="s">
        <v>38</v>
      </c>
      <c r="D32" s="86"/>
      <c r="E32" s="86"/>
      <c r="F32" s="86"/>
      <c r="G32" s="86"/>
      <c r="H32" s="86"/>
      <c r="I32" s="86"/>
      <c r="J32" s="86"/>
      <c r="K32" s="86"/>
      <c r="L32" s="86"/>
      <c r="M32" s="76" t="s">
        <v>44</v>
      </c>
      <c r="N32" s="76"/>
      <c r="O32" s="76"/>
      <c r="P32" s="76"/>
      <c r="Q32" s="76"/>
      <c r="R32" s="76"/>
      <c r="S32" s="76"/>
      <c r="T32" s="76"/>
      <c r="U32" s="76"/>
      <c r="V32" s="77"/>
    </row>
    <row r="33" spans="1:22" s="11" customFormat="1" ht="29.25" customHeight="1">
      <c r="A33" s="83" t="s">
        <v>15</v>
      </c>
      <c r="B33" s="84"/>
      <c r="C33" s="97" t="s">
        <v>76</v>
      </c>
      <c r="D33" s="97"/>
      <c r="E33" s="97"/>
      <c r="F33" s="97"/>
      <c r="G33" s="97"/>
      <c r="H33" s="97"/>
      <c r="I33" s="97"/>
      <c r="J33" s="97"/>
      <c r="K33" s="97"/>
      <c r="L33" s="97"/>
      <c r="M33" s="76" t="s">
        <v>51</v>
      </c>
      <c r="N33" s="76"/>
      <c r="O33" s="76"/>
      <c r="P33" s="76"/>
      <c r="Q33" s="76"/>
      <c r="R33" s="76"/>
      <c r="S33" s="76"/>
      <c r="T33" s="76"/>
      <c r="U33" s="76"/>
      <c r="V33" s="77"/>
    </row>
    <row r="34" spans="1:22" ht="29.25" customHeight="1">
      <c r="A34" s="83" t="s">
        <v>14</v>
      </c>
      <c r="B34" s="84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76"/>
      <c r="N34" s="76"/>
      <c r="O34" s="76"/>
      <c r="P34" s="76"/>
      <c r="Q34" s="76"/>
      <c r="R34" s="76"/>
      <c r="S34" s="76"/>
      <c r="T34" s="76"/>
      <c r="U34" s="76"/>
      <c r="V34" s="77"/>
    </row>
    <row r="35" spans="1:22" ht="29.25" customHeight="1">
      <c r="A35" s="83" t="s">
        <v>16</v>
      </c>
      <c r="B35" s="84"/>
      <c r="C35" s="86" t="s">
        <v>56</v>
      </c>
      <c r="D35" s="86"/>
      <c r="E35" s="86"/>
      <c r="F35" s="86"/>
      <c r="G35" s="86"/>
      <c r="H35" s="86"/>
      <c r="I35" s="86"/>
      <c r="J35" s="86"/>
      <c r="K35" s="86"/>
      <c r="L35" s="86"/>
      <c r="M35" s="76" t="s">
        <v>52</v>
      </c>
      <c r="N35" s="76"/>
      <c r="O35" s="76"/>
      <c r="P35" s="76"/>
      <c r="Q35" s="76"/>
      <c r="R35" s="76"/>
      <c r="S35" s="76"/>
      <c r="T35" s="76"/>
      <c r="U35" s="76"/>
      <c r="V35" s="77"/>
    </row>
    <row r="36" spans="1:22" ht="29.25" customHeight="1">
      <c r="A36" s="83" t="s">
        <v>17</v>
      </c>
      <c r="B36" s="84"/>
      <c r="C36" s="85">
        <v>43654</v>
      </c>
      <c r="D36" s="86"/>
      <c r="E36" s="86"/>
      <c r="F36" s="86"/>
      <c r="G36" s="86"/>
      <c r="H36" s="86"/>
      <c r="I36" s="86"/>
      <c r="J36" s="86"/>
      <c r="K36" s="86"/>
      <c r="L36" s="86"/>
      <c r="M36" s="78">
        <f>+C36</f>
        <v>43654</v>
      </c>
      <c r="N36" s="76"/>
      <c r="O36" s="76"/>
      <c r="P36" s="76"/>
      <c r="Q36" s="76"/>
      <c r="R36" s="76"/>
      <c r="S36" s="76"/>
      <c r="T36" s="76"/>
      <c r="U36" s="76"/>
      <c r="V36" s="77"/>
    </row>
    <row r="49" ht="12.75">
      <c r="K49" s="25"/>
    </row>
  </sheetData>
  <sheetProtection password="CCD1" sheet="1"/>
  <mergeCells count="68">
    <mergeCell ref="W22:W24"/>
    <mergeCell ref="U22:U24"/>
    <mergeCell ref="K25:L25"/>
    <mergeCell ref="H26:I26"/>
    <mergeCell ref="K26:L26"/>
    <mergeCell ref="K27:L27"/>
    <mergeCell ref="M23:M24"/>
    <mergeCell ref="O23:O24"/>
    <mergeCell ref="V22:V24"/>
    <mergeCell ref="Q22:Q24"/>
    <mergeCell ref="D11:G11"/>
    <mergeCell ref="M14:V14"/>
    <mergeCell ref="K22:L24"/>
    <mergeCell ref="H22:I24"/>
    <mergeCell ref="J22:J24"/>
    <mergeCell ref="A16:C18"/>
    <mergeCell ref="D12:G14"/>
    <mergeCell ref="D16:G18"/>
    <mergeCell ref="D19:G21"/>
    <mergeCell ref="A15:C15"/>
    <mergeCell ref="D15:G15"/>
    <mergeCell ref="A12:C14"/>
    <mergeCell ref="N23:N24"/>
    <mergeCell ref="M33:V33"/>
    <mergeCell ref="C33:L33"/>
    <mergeCell ref="R22:R24"/>
    <mergeCell ref="B26:F26"/>
    <mergeCell ref="B27:F27"/>
    <mergeCell ref="P23:P24"/>
    <mergeCell ref="G28:H28"/>
    <mergeCell ref="M34:V34"/>
    <mergeCell ref="G29:H29"/>
    <mergeCell ref="B25:F25"/>
    <mergeCell ref="M22:N22"/>
    <mergeCell ref="B28:C28"/>
    <mergeCell ref="O22:P22"/>
    <mergeCell ref="H27:I27"/>
    <mergeCell ref="G22:G24"/>
    <mergeCell ref="S1:V1"/>
    <mergeCell ref="S2:V2"/>
    <mergeCell ref="A5:V5"/>
    <mergeCell ref="A1:C4"/>
    <mergeCell ref="D1:R2"/>
    <mergeCell ref="A11:C11"/>
    <mergeCell ref="S3:U3"/>
    <mergeCell ref="S4:U4"/>
    <mergeCell ref="K11:L13"/>
    <mergeCell ref="Q11:R13"/>
    <mergeCell ref="D3:R4"/>
    <mergeCell ref="M11:P11"/>
    <mergeCell ref="H25:I25"/>
    <mergeCell ref="A35:B35"/>
    <mergeCell ref="S22:S24"/>
    <mergeCell ref="A22:A24"/>
    <mergeCell ref="B22:F24"/>
    <mergeCell ref="C35:L35"/>
    <mergeCell ref="B29:C29"/>
    <mergeCell ref="A34:B34"/>
    <mergeCell ref="M35:V35"/>
    <mergeCell ref="M36:V36"/>
    <mergeCell ref="A19:C21"/>
    <mergeCell ref="A33:B33"/>
    <mergeCell ref="C36:L36"/>
    <mergeCell ref="C32:L32"/>
    <mergeCell ref="A36:B36"/>
    <mergeCell ref="T22:T24"/>
    <mergeCell ref="C34:L34"/>
    <mergeCell ref="M32:V32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2017-09-19T13:50:20Z</cp:lastPrinted>
  <dcterms:created xsi:type="dcterms:W3CDTF">2009-04-01T16:45:05Z</dcterms:created>
  <dcterms:modified xsi:type="dcterms:W3CDTF">2019-09-26T12:47:53Z</dcterms:modified>
  <cp:category/>
  <cp:version/>
  <cp:contentType/>
  <cp:contentStatus/>
</cp:coreProperties>
</file>