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00" tabRatio="359" activeTab="0"/>
  </bookViews>
  <sheets>
    <sheet name="FEV-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<sst xmlns="http://schemas.openxmlformats.org/spreadsheetml/2006/main" count="91" uniqueCount="83">
  <si>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</si>
  <si>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</si>
  <si>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</si>
  <si>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</si>
  <si>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</si>
  <si>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</si>
  <si>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</si>
  <si>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</si>
  <si>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</si>
  <si>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</si>
  <si>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</si>
  <si>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</si>
  <si>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</si>
  <si>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</si>
  <si>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</si>
  <si>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</si>
  <si>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</si>
  <si>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</si>
  <si>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</si>
  <si>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</si>
  <si>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</si>
  <si>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</si>
  <si>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</si>
  <si>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</si>
  <si>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</si>
  <si>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</si>
  <si>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</si>
  <si>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</si>
  <si>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</si>
  <si>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</si>
  <si>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</si>
  <si>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</si>
  <si>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</si>
  <si>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</si>
  <si>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</si>
  <si>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</si>
  <si>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</si>
  <si>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</si>
  <si>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</si>
  <si>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</si>
  <si>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</si>
  <si>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</si>
  <si>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</si>
  <si>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</si>
  <si>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</si>
  <si>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</si>
  <si>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</si>
  <si>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</si>
  <si>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</si>
  <si>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</si>
  <si>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</si>
  <si>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FORTALECIMIENTO DEL SINA PARA LA GESTIÓN AMBIENTAL</t>
  </si>
  <si>
    <t>Fortalecimiento Interno</t>
  </si>
  <si>
    <t>Gestión de Información y Desarrollo Tecnológico</t>
  </si>
  <si>
    <t>Profesional especializado Grado - 16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</si>
  <si>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</si>
  <si>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</si>
  <si>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</si>
  <si>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POA</t>
  </si>
  <si>
    <t>METAS AÑO 2019 P.A.</t>
  </si>
  <si>
    <t xml:space="preserve">Operar, actualizar y mantener los sistemas de información corporativos </t>
  </si>
  <si>
    <t>3204-0900-0001-0001-02</t>
  </si>
  <si>
    <t>Implementación, actualización y mantenimiento a los sistemas de información de la Corporación, Almera.</t>
  </si>
  <si>
    <t>Realizar la actualización y mantenimiento a los sistemas de información de la Corporación almera</t>
  </si>
  <si>
    <t>100% del sistema de información Almera actualizado y con mantenimiento</t>
  </si>
  <si>
    <t>(Contratos realizados para la actualización y mantenimiento del sistema de información Almera/Contratos para la actualización y mantenimiento del sistema de información Almera Programados en el año)*100</t>
  </si>
  <si>
    <t>Implementación, actualización y mantenimiento a los sistemas de información  Geo Ambiental de la Corporación</t>
  </si>
  <si>
    <t>Realizar la actualización y mantenimiento a los sistemas de información de la Corporación Geoambiental</t>
  </si>
  <si>
    <t>100% del sistema de información Geoambiental actualizado y con mantenimiento</t>
  </si>
  <si>
    <t>(Contratos realizados para la actualización y mantenimiento del sistema de información Geoambiental/Contratos para la actualización y mantenimiento del sistema de información Geoambiental Programados en el año)*100</t>
  </si>
  <si>
    <t>Realizar la actualización y mantenimiento a los sistemas de información de la Corporación (Sysman y otros)</t>
  </si>
  <si>
    <t>Realizar la actualización y mantenimiento a los sistemas de información de la Corporación Sysman</t>
  </si>
  <si>
    <t>100% del sistema de información Sysman actualizado y con mantenimiento</t>
  </si>
  <si>
    <t>(Contratos realizados para la actualización y mantenimiento del sistema de información Sysman/Contratos para la actualización y mantenimiento del sistema de información Sysman Programados en el año)*100</t>
  </si>
  <si>
    <t>PEDRO DAMIAN VELA MENDIETA</t>
  </si>
  <si>
    <t>MARZO</t>
  </si>
  <si>
    <t>X</t>
  </si>
  <si>
    <t xml:space="preserve">F125 25/07/2019 EGR 2019001698 SIGMA INGENIERIA S.A. 2299463
F125 25/07/2019 EGR 2019001698 SIGMA INGENIERIA S.A. 2841623
F125 07/10/2019 EGR 2019002557 SIGMA INGENIERIA S.A. 2751263
F125 07/10/2019 EGR 2019002557 SIGMA INGENIERIA S.A. 4390185
F125 05/11/2019 EGR 2019003039 SIGMA INGENIERIA S.A. 4841973
F126 28/11/2019 EGR 2019003213 SIGMA INGENIERIA S.A. 15038314
</t>
  </si>
  <si>
    <t xml:space="preserve">01/04/2019 STEFANINI SYSMAN CCS-2019133 72909632 F99
10/12/2019 STEFANINI SYSMAN CCS-2019133 ADICION 7090368 F377
</t>
  </si>
  <si>
    <t>05/03/2019 ALMERA INFORMATION CCS-2019119 76368551 F91
11/12/2019 ALMERA INFORMATION CCS-2019119 ADICION 25456184 F447
10/12/2019 STEFANINI SYSMAN CCS-2019133 ADICION 3043969 F377
Se realiza adicion para primer trimestre de 2020.</t>
  </si>
  <si>
    <t>15/03/2019 SIGMA INGENIERIA S.A. CCS-2019127 29961655 F125
23/05/2019 SIGMA INGENIERIA S.A. CCS-2019166 15038314 F126
18/12/2019 SIGMA INGENIERIA S.A. CCS-2019127 ADICION 8795950 F443
Se realiza adicion para primer trimestre de 2020.</t>
  </si>
  <si>
    <t>Subdirector de Planeación y Sistemas de Información</t>
  </si>
  <si>
    <t>DIEGO ALFREDO ROA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</si>
</sst>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"/>
    <numFmt numFmtId="188" formatCode="0.0%"/>
    <numFmt numFmtId="189" formatCode="[$-240A]dddd\,\ d\ &quot;de&quot;\ mmmm\ &quot;de&quot;\ yyyy"/>
    <numFmt numFmtId="190" formatCode="_(* #,##0.0_);_(* \(#,##0.0\);_(* &quot;-&quot;_);_(@_)"/>
    <numFmt numFmtId="191" formatCode="_(* #,##0.00_);_(* \(#,##0.00\);_(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7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2" applyNumberFormat="1" applyFont="1" applyBorder="1" applyAlignment="1" applyProtection="1">
      <alignment vertical="center"/>
      <protection locked="0"/>
    </xf>
    <xf numFmtId="49" fontId="20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2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2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2" applyNumberFormat="1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9" applyFont="1" applyFill="1" applyBorder="1" applyAlignment="1" applyProtection="1">
      <alignment horizontal="center" vertical="center"/>
      <protection/>
    </xf>
    <xf numFmtId="3" fontId="0" fillId="0" borderId="12" xfId="52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9" fontId="38" fillId="0" borderId="16" xfId="59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9" fontId="38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Fill="1" applyBorder="1" applyAlignment="1" applyProtection="1">
      <alignment horizontal="center" vertical="center"/>
      <protection/>
    </xf>
    <xf numFmtId="188" fontId="29" fillId="0" borderId="16" xfId="59" applyNumberFormat="1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vertical="center" wrapText="1"/>
      <protection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6" xfId="59" applyFont="1" applyBorder="1" applyAlignment="1" applyProtection="1">
      <alignment horizontal="center" vertical="center" wrapText="1"/>
      <protection/>
    </xf>
    <xf numFmtId="3" fontId="0" fillId="0" borderId="10" xfId="53" applyNumberFormat="1" applyFont="1" applyFill="1" applyBorder="1" applyAlignment="1" applyProtection="1">
      <alignment horizontal="center" vertical="center" wrapText="1"/>
      <protection/>
    </xf>
    <xf numFmtId="9" fontId="0" fillId="0" borderId="10" xfId="59" applyFont="1" applyBorder="1" applyAlignment="1" applyProtection="1">
      <alignment horizontal="center" vertical="center"/>
      <protection/>
    </xf>
    <xf numFmtId="9" fontId="0" fillId="0" borderId="12" xfId="59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9" fontId="0" fillId="25" borderId="10" xfId="52" applyNumberFormat="1" applyFont="1" applyFill="1" applyBorder="1" applyAlignment="1" applyProtection="1">
      <alignment horizontal="center" vertical="center"/>
      <protection locked="0"/>
    </xf>
    <xf numFmtId="3" fontId="0" fillId="0" borderId="12" xfId="52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0" xfId="52" applyNumberFormat="1" applyFont="1" applyFill="1" applyBorder="1" applyAlignment="1" applyProtection="1">
      <alignment horizontal="left" vertical="center" wrapText="1"/>
      <protection locked="0"/>
    </xf>
    <xf numFmtId="169" fontId="19" fillId="0" borderId="0" xfId="50" applyFont="1" applyBorder="1" applyAlignment="1" applyProtection="1">
      <alignment horizontal="right" vertical="center"/>
      <protection/>
    </xf>
    <xf numFmtId="3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26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0" fontId="0" fillId="0" borderId="10" xfId="52" applyNumberFormat="1" applyFont="1" applyBorder="1" applyAlignment="1" applyProtection="1">
      <alignment horizontal="center" vertical="center" wrapText="1"/>
      <protection/>
    </xf>
    <xf numFmtId="10" fontId="0" fillId="0" borderId="12" xfId="52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2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52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49" fontId="20" fillId="0" borderId="0" xfId="52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49" fontId="39" fillId="0" borderId="10" xfId="52" applyNumberFormat="1" applyFont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1" fontId="0" fillId="0" borderId="32" xfId="0" applyNumberFormat="1" applyFont="1" applyFill="1" applyBorder="1" applyAlignment="1" applyProtection="1">
      <alignment horizontal="left" vertical="center" wrapText="1"/>
      <protection/>
    </xf>
    <xf numFmtId="1" fontId="0" fillId="0" borderId="33" xfId="0" applyNumberFormat="1" applyFont="1" applyFill="1" applyBorder="1" applyAlignment="1" applyProtection="1">
      <alignment horizontal="left" vertical="center" wrapText="1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23" fillId="0" borderId="10" xfId="52" applyNumberFormat="1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" fontId="0" fillId="0" borderId="31" xfId="0" applyNumberFormat="1" applyFont="1" applyBorder="1" applyAlignment="1" applyProtection="1">
      <alignment horizontal="center" vertical="center" wrapText="1"/>
      <protection/>
    </xf>
    <xf numFmtId="1" fontId="0" fillId="0" borderId="32" xfId="0" applyNumberFormat="1" applyFont="1" applyBorder="1" applyAlignment="1" applyProtection="1">
      <alignment horizontal="center" vertical="center" wrapText="1"/>
      <protection/>
    </xf>
    <xf numFmtId="1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7" borderId="10" xfId="0" applyFont="1" applyFill="1" applyBorder="1" applyAlignment="1" applyProtection="1">
      <alignment horizontal="center" vertical="center"/>
      <protection locked="0"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21" fillId="0" borderId="35" xfId="0" applyNumberFormat="1" applyFont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_FORMATO POA" xfId="52"/>
    <cellStyle name="Millares_Libro2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9"/>
  <sheetViews>
    <sheetView showGridLines="0" tabSelected="1" zoomScale="80" zoomScaleNormal="80" zoomScalePageLayoutView="0" workbookViewId="0" topLeftCell="J28">
      <selection activeCell="R43" sqref="R43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2.421875" style="1" bestFit="1" customWidth="1"/>
    <col min="23" max="23" width="63.00390625" style="1" bestFit="1" customWidth="1"/>
    <col min="24" max="16384" width="11.421875" style="1" customWidth="1"/>
  </cols>
  <sheetData>
    <row r="1" spans="1:22" ht="30.75" customHeight="1">
      <c r="A1" s="142"/>
      <c r="B1" s="142"/>
      <c r="C1" s="142"/>
      <c r="D1" s="143" t="s">
        <v>19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0" t="s">
        <v>42</v>
      </c>
      <c r="T1" s="140"/>
      <c r="U1" s="140"/>
      <c r="V1" s="140"/>
    </row>
    <row r="2" spans="1:22" ht="27.75" customHeight="1">
      <c r="A2" s="142"/>
      <c r="B2" s="142"/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1" t="s">
        <v>20</v>
      </c>
      <c r="T2" s="141"/>
      <c r="U2" s="141"/>
      <c r="V2" s="141"/>
    </row>
    <row r="3" spans="1:22" ht="19.5" customHeight="1">
      <c r="A3" s="142"/>
      <c r="B3" s="142"/>
      <c r="C3" s="142"/>
      <c r="D3" s="143" t="s">
        <v>21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6" t="s">
        <v>22</v>
      </c>
      <c r="T3" s="147"/>
      <c r="U3" s="148"/>
      <c r="V3" s="29" t="s">
        <v>23</v>
      </c>
    </row>
    <row r="4" spans="1:22" ht="19.5" customHeight="1">
      <c r="A4" s="142"/>
      <c r="B4" s="142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6" t="s">
        <v>49</v>
      </c>
      <c r="T4" s="147"/>
      <c r="U4" s="148"/>
      <c r="V4" s="30">
        <v>42999</v>
      </c>
    </row>
    <row r="5" spans="1:22" ht="31.5" customHeight="1">
      <c r="A5" s="139" t="s">
        <v>50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44" t="s">
        <v>8</v>
      </c>
      <c r="B11" s="145"/>
      <c r="C11" s="145"/>
      <c r="D11" s="87" t="s">
        <v>51</v>
      </c>
      <c r="E11" s="88"/>
      <c r="F11" s="88"/>
      <c r="G11" s="89"/>
      <c r="H11" s="35" t="s">
        <v>5</v>
      </c>
      <c r="I11" s="36" t="s">
        <v>6</v>
      </c>
      <c r="J11" s="26"/>
      <c r="K11" s="111" t="s">
        <v>24</v>
      </c>
      <c r="L11" s="112"/>
      <c r="M11" s="91" t="s">
        <v>43</v>
      </c>
      <c r="N11" s="91"/>
      <c r="O11" s="91"/>
      <c r="P11" s="91"/>
      <c r="Q11" s="117" t="s">
        <v>55</v>
      </c>
      <c r="R11" s="117"/>
      <c r="S11" s="28"/>
      <c r="T11" s="28"/>
      <c r="U11" s="28"/>
      <c r="V11" s="28"/>
    </row>
    <row r="12" spans="1:22" ht="27.75" customHeight="1">
      <c r="A12" s="123" t="s">
        <v>29</v>
      </c>
      <c r="B12" s="124"/>
      <c r="C12" s="124"/>
      <c r="D12" s="93" t="s">
        <v>52</v>
      </c>
      <c r="E12" s="94"/>
      <c r="F12" s="94"/>
      <c r="G12" s="95"/>
      <c r="H12" s="33" t="s">
        <v>7</v>
      </c>
      <c r="I12" s="34">
        <v>240000000</v>
      </c>
      <c r="J12" s="16"/>
      <c r="K12" s="113"/>
      <c r="L12" s="114"/>
      <c r="M12" s="62" t="s">
        <v>75</v>
      </c>
      <c r="N12" s="62" t="s">
        <v>1</v>
      </c>
      <c r="O12" s="62" t="s">
        <v>2</v>
      </c>
      <c r="P12" s="62" t="s">
        <v>3</v>
      </c>
      <c r="Q12" s="117"/>
      <c r="R12" s="117"/>
      <c r="S12" s="6"/>
      <c r="T12" s="6"/>
      <c r="U12" s="6"/>
      <c r="V12" s="6"/>
    </row>
    <row r="13" spans="1:22" ht="15.75" customHeight="1">
      <c r="A13" s="118"/>
      <c r="B13" s="119"/>
      <c r="C13" s="119"/>
      <c r="D13" s="96"/>
      <c r="E13" s="97"/>
      <c r="F13" s="97"/>
      <c r="G13" s="98"/>
      <c r="H13" s="17" t="s">
        <v>9</v>
      </c>
      <c r="I13" s="32">
        <v>-35000000</v>
      </c>
      <c r="J13" s="16"/>
      <c r="K13" s="115"/>
      <c r="L13" s="116"/>
      <c r="M13" s="63"/>
      <c r="N13" s="63"/>
      <c r="O13" s="63"/>
      <c r="P13" s="64" t="s">
        <v>76</v>
      </c>
      <c r="Q13" s="117"/>
      <c r="R13" s="117"/>
      <c r="S13" s="6"/>
      <c r="T13" s="6"/>
      <c r="U13" s="6"/>
      <c r="V13" s="6"/>
    </row>
    <row r="14" spans="1:22" ht="15.75" customHeight="1">
      <c r="A14" s="118"/>
      <c r="B14" s="119"/>
      <c r="C14" s="119"/>
      <c r="D14" s="99"/>
      <c r="E14" s="100"/>
      <c r="F14" s="100"/>
      <c r="G14" s="101"/>
      <c r="H14" s="17" t="s">
        <v>11</v>
      </c>
      <c r="I14" s="32" t="s">
        <v>10</v>
      </c>
      <c r="J14" s="19"/>
      <c r="K14" s="18"/>
      <c r="L14" s="20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37.5" customHeight="1">
      <c r="A15" s="118" t="s">
        <v>47</v>
      </c>
      <c r="B15" s="119"/>
      <c r="C15" s="119"/>
      <c r="D15" s="120" t="s">
        <v>53</v>
      </c>
      <c r="E15" s="121"/>
      <c r="F15" s="121"/>
      <c r="G15" s="122"/>
      <c r="H15" s="17" t="s">
        <v>12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18" t="s">
        <v>0</v>
      </c>
      <c r="B16" s="119"/>
      <c r="C16" s="119"/>
      <c r="D16" s="102" t="s">
        <v>60</v>
      </c>
      <c r="E16" s="103"/>
      <c r="F16" s="103"/>
      <c r="G16" s="104"/>
      <c r="H16" s="17" t="s">
        <v>13</v>
      </c>
      <c r="I16" s="32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18"/>
      <c r="B17" s="119"/>
      <c r="C17" s="119"/>
      <c r="D17" s="96"/>
      <c r="E17" s="97"/>
      <c r="F17" s="97"/>
      <c r="G17" s="98"/>
      <c r="H17" s="17" t="s">
        <v>31</v>
      </c>
      <c r="I17" s="32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18"/>
      <c r="B18" s="119"/>
      <c r="C18" s="119"/>
      <c r="D18" s="99"/>
      <c r="E18" s="100"/>
      <c r="F18" s="100"/>
      <c r="G18" s="101"/>
      <c r="H18" s="17" t="s">
        <v>32</v>
      </c>
      <c r="I18" s="32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18" t="s">
        <v>30</v>
      </c>
      <c r="B19" s="119"/>
      <c r="C19" s="119"/>
      <c r="D19" s="105" t="s">
        <v>61</v>
      </c>
      <c r="E19" s="106"/>
      <c r="F19" s="106"/>
      <c r="G19" s="107"/>
      <c r="H19" s="17" t="s">
        <v>33</v>
      </c>
      <c r="I19" s="32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18"/>
      <c r="B20" s="119"/>
      <c r="C20" s="119"/>
      <c r="D20" s="108"/>
      <c r="E20" s="109"/>
      <c r="F20" s="109"/>
      <c r="G20" s="110"/>
      <c r="H20" s="17" t="s">
        <v>34</v>
      </c>
      <c r="I20" s="32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54"/>
      <c r="B21" s="155"/>
      <c r="C21" s="155"/>
      <c r="D21" s="108"/>
      <c r="E21" s="109"/>
      <c r="F21" s="109"/>
      <c r="G21" s="110"/>
      <c r="H21" s="45" t="s">
        <v>4</v>
      </c>
      <c r="I21" s="49">
        <f>SUM(I12:I20)</f>
        <v>205000000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91">
        <v>0</v>
      </c>
      <c r="B22" s="86" t="s">
        <v>40</v>
      </c>
      <c r="C22" s="86"/>
      <c r="D22" s="86"/>
      <c r="E22" s="86"/>
      <c r="F22" s="86"/>
      <c r="G22" s="128" t="s">
        <v>41</v>
      </c>
      <c r="H22" s="91" t="s">
        <v>58</v>
      </c>
      <c r="I22" s="91"/>
      <c r="J22" s="92" t="s">
        <v>59</v>
      </c>
      <c r="K22" s="86" t="s">
        <v>39</v>
      </c>
      <c r="L22" s="86"/>
      <c r="M22" s="127" t="s">
        <v>57</v>
      </c>
      <c r="N22" s="127"/>
      <c r="O22" s="127" t="s">
        <v>56</v>
      </c>
      <c r="P22" s="127"/>
      <c r="Q22" s="86" t="s">
        <v>26</v>
      </c>
      <c r="R22" s="125" t="s">
        <v>27</v>
      </c>
      <c r="S22" s="78" t="s">
        <v>28</v>
      </c>
      <c r="T22" s="125" t="s">
        <v>45</v>
      </c>
      <c r="U22" s="78" t="s">
        <v>46</v>
      </c>
      <c r="V22" s="85" t="s">
        <v>37</v>
      </c>
      <c r="W22" s="76" t="s">
        <v>48</v>
      </c>
    </row>
    <row r="23" spans="1:23" ht="12.75" customHeight="1">
      <c r="A23" s="91"/>
      <c r="B23" s="86"/>
      <c r="C23" s="86"/>
      <c r="D23" s="86"/>
      <c r="E23" s="86"/>
      <c r="F23" s="86"/>
      <c r="G23" s="128"/>
      <c r="H23" s="91"/>
      <c r="I23" s="91"/>
      <c r="J23" s="92"/>
      <c r="K23" s="86"/>
      <c r="L23" s="86"/>
      <c r="M23" s="130" t="s">
        <v>25</v>
      </c>
      <c r="N23" s="85" t="s">
        <v>18</v>
      </c>
      <c r="O23" s="130" t="s">
        <v>25</v>
      </c>
      <c r="P23" s="85" t="s">
        <v>18</v>
      </c>
      <c r="Q23" s="86"/>
      <c r="R23" s="125"/>
      <c r="S23" s="78"/>
      <c r="T23" s="125"/>
      <c r="U23" s="78"/>
      <c r="V23" s="85"/>
      <c r="W23" s="77"/>
    </row>
    <row r="24" spans="1:23" ht="30.75" customHeight="1">
      <c r="A24" s="91"/>
      <c r="B24" s="86"/>
      <c r="C24" s="86"/>
      <c r="D24" s="86"/>
      <c r="E24" s="86"/>
      <c r="F24" s="86"/>
      <c r="G24" s="128"/>
      <c r="H24" s="91"/>
      <c r="I24" s="91"/>
      <c r="J24" s="92"/>
      <c r="K24" s="86"/>
      <c r="L24" s="86"/>
      <c r="M24" s="130"/>
      <c r="N24" s="85"/>
      <c r="O24" s="130"/>
      <c r="P24" s="85"/>
      <c r="Q24" s="86"/>
      <c r="R24" s="125"/>
      <c r="S24" s="78"/>
      <c r="T24" s="125"/>
      <c r="U24" s="78"/>
      <c r="V24" s="85"/>
      <c r="W24" s="77"/>
    </row>
    <row r="25" spans="1:23" ht="150" customHeight="1">
      <c r="A25" s="51">
        <v>1</v>
      </c>
      <c r="B25" s="135" t="s">
        <v>62</v>
      </c>
      <c r="C25" s="136"/>
      <c r="D25" s="136"/>
      <c r="E25" s="136"/>
      <c r="F25" s="137"/>
      <c r="G25" s="56" t="s">
        <v>63</v>
      </c>
      <c r="H25" s="79" t="s">
        <v>64</v>
      </c>
      <c r="I25" s="80"/>
      <c r="J25" s="50">
        <v>0.1</v>
      </c>
      <c r="K25" s="79" t="s">
        <v>65</v>
      </c>
      <c r="L25" s="80"/>
      <c r="M25" s="72">
        <f>(10/10)</f>
        <v>1</v>
      </c>
      <c r="N25" s="57">
        <f>M25/1</f>
        <v>1</v>
      </c>
      <c r="O25" s="55">
        <f>J25*N25</f>
        <v>0.1</v>
      </c>
      <c r="P25" s="58">
        <f>+O25/J25</f>
        <v>1</v>
      </c>
      <c r="Q25" s="48">
        <f>80000000+25000000</f>
        <v>105000000</v>
      </c>
      <c r="R25" s="70">
        <v>104868704</v>
      </c>
      <c r="S25" s="74">
        <f>R25/Q25</f>
        <v>0.9987495619047619</v>
      </c>
      <c r="T25" s="70">
        <v>0</v>
      </c>
      <c r="U25" s="60">
        <f>T25/Q25</f>
        <v>0</v>
      </c>
      <c r="V25" s="68" t="s">
        <v>79</v>
      </c>
      <c r="W25" s="38"/>
    </row>
    <row r="26" spans="1:23" ht="150" customHeight="1">
      <c r="A26" s="51">
        <v>2</v>
      </c>
      <c r="B26" s="79" t="s">
        <v>66</v>
      </c>
      <c r="C26" s="126"/>
      <c r="D26" s="126"/>
      <c r="E26" s="126"/>
      <c r="F26" s="80"/>
      <c r="G26" s="56" t="s">
        <v>67</v>
      </c>
      <c r="H26" s="81" t="s">
        <v>68</v>
      </c>
      <c r="I26" s="82"/>
      <c r="J26" s="50">
        <v>0.1</v>
      </c>
      <c r="K26" s="83" t="s">
        <v>69</v>
      </c>
      <c r="L26" s="84"/>
      <c r="M26" s="72">
        <f>((13/13)+(2/2))/2</f>
        <v>1</v>
      </c>
      <c r="N26" s="57">
        <f>M26/1</f>
        <v>1</v>
      </c>
      <c r="O26" s="55">
        <f>J26*N26</f>
        <v>0.1</v>
      </c>
      <c r="P26" s="58">
        <f>+O26/J26</f>
        <v>1</v>
      </c>
      <c r="Q26" s="59">
        <f>80000000-35000000+9000000</f>
        <v>54000000</v>
      </c>
      <c r="R26" s="71">
        <v>53795919</v>
      </c>
      <c r="S26" s="74">
        <f>R26/Q26</f>
        <v>0.9962207222222222</v>
      </c>
      <c r="T26" s="71">
        <v>32162821</v>
      </c>
      <c r="U26" s="60">
        <f>T26/Q26</f>
        <v>0.5956077962962963</v>
      </c>
      <c r="V26" s="68" t="s">
        <v>80</v>
      </c>
      <c r="W26" s="73" t="s">
        <v>77</v>
      </c>
    </row>
    <row r="27" spans="1:23" ht="150" customHeight="1">
      <c r="A27" s="52">
        <v>3</v>
      </c>
      <c r="B27" s="79" t="s">
        <v>70</v>
      </c>
      <c r="C27" s="126"/>
      <c r="D27" s="126"/>
      <c r="E27" s="126"/>
      <c r="F27" s="80"/>
      <c r="G27" s="56" t="s">
        <v>71</v>
      </c>
      <c r="H27" s="81" t="s">
        <v>72</v>
      </c>
      <c r="I27" s="82"/>
      <c r="J27" s="53">
        <v>0.1</v>
      </c>
      <c r="K27" s="83" t="s">
        <v>73</v>
      </c>
      <c r="L27" s="84"/>
      <c r="M27" s="72">
        <f>(10/10)</f>
        <v>1</v>
      </c>
      <c r="N27" s="57">
        <f>M27/1</f>
        <v>1</v>
      </c>
      <c r="O27" s="55">
        <f>J27*N27</f>
        <v>0.1</v>
      </c>
      <c r="P27" s="58">
        <f>+O27/J27</f>
        <v>1</v>
      </c>
      <c r="Q27" s="59">
        <v>80000000</v>
      </c>
      <c r="R27" s="70">
        <v>80000000</v>
      </c>
      <c r="S27" s="74">
        <f>R27/Q27</f>
        <v>1</v>
      </c>
      <c r="T27" s="70">
        <v>0</v>
      </c>
      <c r="U27" s="60">
        <f>T27/Q27</f>
        <v>0</v>
      </c>
      <c r="V27" s="68" t="s">
        <v>78</v>
      </c>
      <c r="W27" s="38"/>
    </row>
    <row r="28" spans="2:21" s="21" customFormat="1" ht="30.75" customHeight="1">
      <c r="B28" s="138"/>
      <c r="C28" s="138"/>
      <c r="D28" s="39"/>
      <c r="E28" s="31"/>
      <c r="F28" s="40"/>
      <c r="G28" s="129"/>
      <c r="H28" s="129"/>
      <c r="K28" s="43"/>
      <c r="L28" s="43"/>
      <c r="M28" s="44" t="s">
        <v>4</v>
      </c>
      <c r="N28" s="46">
        <f>AVERAGE(N25:N27)</f>
        <v>1</v>
      </c>
      <c r="O28" s="65"/>
      <c r="P28" s="54">
        <f>AVERAGE(P25:P27)</f>
        <v>1</v>
      </c>
      <c r="Q28" s="47">
        <f>SUM(Q25:Q27)</f>
        <v>239000000</v>
      </c>
      <c r="R28" s="66">
        <f>SUM(R25:R27)</f>
        <v>238664623</v>
      </c>
      <c r="S28" s="75">
        <f>R28/Q28</f>
        <v>0.9985967489539749</v>
      </c>
      <c r="T28" s="67">
        <f>SUM(T25:T27)</f>
        <v>32162821</v>
      </c>
      <c r="U28" s="61">
        <f>T28/Q28</f>
        <v>0.13457247280334728</v>
      </c>
    </row>
    <row r="29" spans="2:19" s="21" customFormat="1" ht="30.75" customHeight="1">
      <c r="B29" s="152" t="s">
        <v>36</v>
      </c>
      <c r="C29" s="152"/>
      <c r="D29" s="37">
        <v>1</v>
      </c>
      <c r="F29" s="22" t="s">
        <v>35</v>
      </c>
      <c r="G29" s="133">
        <v>43546</v>
      </c>
      <c r="H29" s="134"/>
      <c r="M29" s="27"/>
      <c r="N29" s="41"/>
      <c r="O29" s="23"/>
      <c r="P29" s="23"/>
      <c r="Q29" s="42"/>
      <c r="R29" s="69"/>
      <c r="S29" s="24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151" t="s">
        <v>38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31" t="s">
        <v>44</v>
      </c>
      <c r="N32" s="131"/>
      <c r="O32" s="131"/>
      <c r="P32" s="131"/>
      <c r="Q32" s="131"/>
      <c r="R32" s="131"/>
      <c r="S32" s="131"/>
      <c r="T32" s="131"/>
      <c r="U32" s="131"/>
      <c r="V32" s="132"/>
    </row>
    <row r="33" spans="1:22" s="11" customFormat="1" ht="69" customHeight="1">
      <c r="A33" s="149" t="s">
        <v>15</v>
      </c>
      <c r="B33" s="150"/>
      <c r="C33" s="139" t="s">
        <v>74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1"/>
      <c r="N33" s="131"/>
      <c r="O33" s="131"/>
      <c r="P33" s="131"/>
      <c r="Q33" s="131"/>
      <c r="R33" s="131"/>
      <c r="S33" s="131"/>
      <c r="T33" s="131"/>
      <c r="U33" s="131"/>
      <c r="V33" s="132"/>
    </row>
    <row r="34" spans="1:22" ht="29.25" customHeight="1">
      <c r="A34" s="149" t="s">
        <v>14</v>
      </c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31" t="s">
        <v>82</v>
      </c>
      <c r="N34" s="131"/>
      <c r="O34" s="131"/>
      <c r="P34" s="131"/>
      <c r="Q34" s="131"/>
      <c r="R34" s="131"/>
      <c r="S34" s="131"/>
      <c r="T34" s="131"/>
      <c r="U34" s="131"/>
      <c r="V34" s="132"/>
    </row>
    <row r="35" spans="1:22" ht="29.25" customHeight="1">
      <c r="A35" s="149" t="s">
        <v>16</v>
      </c>
      <c r="B35" s="150"/>
      <c r="C35" s="151" t="s">
        <v>54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31" t="s">
        <v>81</v>
      </c>
      <c r="N35" s="131"/>
      <c r="O35" s="131"/>
      <c r="P35" s="131"/>
      <c r="Q35" s="131"/>
      <c r="R35" s="131"/>
      <c r="S35" s="131"/>
      <c r="T35" s="131"/>
      <c r="U35" s="131"/>
      <c r="V35" s="132"/>
    </row>
    <row r="36" spans="1:22" ht="29.25" customHeight="1">
      <c r="A36" s="149" t="s">
        <v>17</v>
      </c>
      <c r="B36" s="150"/>
      <c r="C36" s="156">
        <v>43830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3">
        <f>+C36</f>
        <v>43830</v>
      </c>
      <c r="N36" s="131"/>
      <c r="O36" s="131"/>
      <c r="P36" s="131"/>
      <c r="Q36" s="131"/>
      <c r="R36" s="131"/>
      <c r="S36" s="131"/>
      <c r="T36" s="131"/>
      <c r="U36" s="131"/>
      <c r="V36" s="132"/>
    </row>
    <row r="49" ht="12.75">
      <c r="K49" s="25"/>
    </row>
  </sheetData>
  <sheetProtection password="CCD1" sheet="1"/>
  <mergeCells count="68">
    <mergeCell ref="M35:V35"/>
    <mergeCell ref="M36:V36"/>
    <mergeCell ref="A19:C21"/>
    <mergeCell ref="A33:B33"/>
    <mergeCell ref="C36:L36"/>
    <mergeCell ref="C32:L32"/>
    <mergeCell ref="A36:B36"/>
    <mergeCell ref="T22:T24"/>
    <mergeCell ref="C34:L34"/>
    <mergeCell ref="M32:V32"/>
    <mergeCell ref="D3:R4"/>
    <mergeCell ref="M11:P11"/>
    <mergeCell ref="H25:I25"/>
    <mergeCell ref="A35:B35"/>
    <mergeCell ref="S22:S24"/>
    <mergeCell ref="A22:A24"/>
    <mergeCell ref="B22:F24"/>
    <mergeCell ref="C35:L35"/>
    <mergeCell ref="B29:C29"/>
    <mergeCell ref="A34:B34"/>
    <mergeCell ref="M33:V33"/>
    <mergeCell ref="C33:L33"/>
    <mergeCell ref="S1:V1"/>
    <mergeCell ref="S2:V2"/>
    <mergeCell ref="A5:V5"/>
    <mergeCell ref="A1:C4"/>
    <mergeCell ref="D1:R2"/>
    <mergeCell ref="A11:C11"/>
    <mergeCell ref="S3:U3"/>
    <mergeCell ref="S4:U4"/>
    <mergeCell ref="G28:H28"/>
    <mergeCell ref="A16:C18"/>
    <mergeCell ref="K27:L27"/>
    <mergeCell ref="M23:M24"/>
    <mergeCell ref="O23:O24"/>
    <mergeCell ref="M34:V34"/>
    <mergeCell ref="G29:H29"/>
    <mergeCell ref="B25:F25"/>
    <mergeCell ref="M22:N22"/>
    <mergeCell ref="B28:C28"/>
    <mergeCell ref="A15:C15"/>
    <mergeCell ref="D15:G15"/>
    <mergeCell ref="A12:C14"/>
    <mergeCell ref="R22:R24"/>
    <mergeCell ref="B26:F26"/>
    <mergeCell ref="B27:F27"/>
    <mergeCell ref="P23:P24"/>
    <mergeCell ref="O22:P22"/>
    <mergeCell ref="H27:I27"/>
    <mergeCell ref="G22:G24"/>
    <mergeCell ref="D11:G11"/>
    <mergeCell ref="M14:V14"/>
    <mergeCell ref="K22:L24"/>
    <mergeCell ref="H22:I24"/>
    <mergeCell ref="J22:J24"/>
    <mergeCell ref="D12:G14"/>
    <mergeCell ref="D16:G18"/>
    <mergeCell ref="D19:G21"/>
    <mergeCell ref="K11:L13"/>
    <mergeCell ref="Q11:R13"/>
    <mergeCell ref="W22:W24"/>
    <mergeCell ref="U22:U24"/>
    <mergeCell ref="K25:L25"/>
    <mergeCell ref="H26:I26"/>
    <mergeCell ref="K26:L26"/>
    <mergeCell ref="N23:N24"/>
    <mergeCell ref="V22:V24"/>
    <mergeCell ref="Q22:Q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2020-02-06T20:40:31Z</dcterms:modified>
  <cp:category/>
  <cp:version/>
  <cp:contentType/>
  <cp:contentStatus/>
</cp:coreProperties>
</file>