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<sst xmlns="http://schemas.openxmlformats.org/spreadsheetml/2006/main" count="120" uniqueCount="112">
  <si>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</si>
  <si>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</si>
  <si>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</si>
  <si>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</si>
  <si>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</si>
  <si>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</si>
  <si>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</si>
  <si>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</si>
  <si>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</si>
  <si>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</si>
  <si>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</si>
  <si>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</si>
  <si>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</si>
  <si>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</si>
  <si>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</si>
  <si>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</si>
  <si>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</si>
  <si>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</si>
  <si>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</si>
  <si>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</si>
  <si>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</si>
  <si>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</si>
  <si>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</si>
  <si>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</si>
  <si>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</si>
  <si>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</si>
  <si>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</si>
  <si>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</si>
  <si>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</si>
  <si>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</si>
  <si>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</si>
  <si>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</si>
  <si>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</si>
  <si>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</si>
  <si>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</si>
  <si>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</si>
  <si>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</si>
  <si>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</si>
  <si>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</si>
  <si>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</si>
  <si>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</si>
  <si>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</si>
  <si>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</si>
  <si>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</si>
  <si>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</si>
  <si>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</si>
  <si>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</si>
  <si>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</si>
  <si>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</si>
  <si>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</si>
  <si>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</si>
  <si>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</si>
  <si>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FORTALECIMIENTO DEL SINA PARA LA GESTIÓN AMBIENTAL</t>
  </si>
  <si>
    <t xml:space="preserve"> Comunicación, Educación y Participación.</t>
  </si>
  <si>
    <t>Comunicación Para el Fortalecimiento de la Participación y Control Social en la Gestión Ambiental</t>
  </si>
  <si>
    <t>Formulación y ejecución de un Plan de Medios</t>
  </si>
  <si>
    <t>3208-0900-0001-0001-01</t>
  </si>
  <si>
    <t>Fortalecimiento las estrategias de comunicación dentro y fuera de la corporación</t>
  </si>
  <si>
    <t>Diseñar y elaborar material de divulgación</t>
  </si>
  <si>
    <t>Diseñar y  ejecutar un plan de medios anual, según las necesidades corporativas  y las estrategias  establecidas para gestionar los contenidos institucionales.</t>
  </si>
  <si>
    <t>Definir e implementar estrategias de comunicación interna , que vinculen  a los colaboradores de la Corporación ,  promuevan y fomenten  el sentido de pertenencia institucional.</t>
  </si>
  <si>
    <t>Planear, implementar y evaluar las estrategias de comunicación externa  para la proyección de la identidad corporativa, el fortalecimiento de la imagen  institucional   y la relación con los diversos grupos objetivos  atrvés de  divulgación de  la  la gestión corporativa.</t>
  </si>
  <si>
    <t xml:space="preserve">
Diseñar e implementar  la estrategia para la gestión de contenidos digitales y el marketing on line.</t>
  </si>
  <si>
    <t>Asesorar, y acompañar el desarrollo  y participación en  eventos que permitan  el posicionamiento institucional  y  la divulgación de l accionar corporativo.</t>
  </si>
  <si>
    <t>Desarrollar contenidos en distintos formatos, mediante el diseño, e  impresión de  piezas gráficas (afiches, pendones, volantes, folletos, cartillas, vallas y materila POP) de acuerdo  con las estrategias de comunicación definidas po  los diferentes procesos corporativos.</t>
  </si>
  <si>
    <t>Plan de medios Diseñado y ejecutado</t>
  </si>
  <si>
    <t>250 publicaciones internas realizadas</t>
  </si>
  <si>
    <t>300 publicaciones externas realizadas</t>
  </si>
  <si>
    <t xml:space="preserve"> 1  Estrategia  de marketing on line  diseñada e  implementada</t>
  </si>
  <si>
    <t>1 pagina web actualizada</t>
  </si>
  <si>
    <t>Participación en  Feria o evento realizado</t>
  </si>
  <si>
    <t>2 productos audiovisuales realizados y emitidos</t>
  </si>
  <si>
    <t>2000 unidades de material impreso elaborado</t>
  </si>
  <si>
    <t>(Número de planes de medios Diseañdos  y ejecutados /No. De planes de medios programados)*100</t>
  </si>
  <si>
    <t>(Número de publicaciones internas realizadas/No. De publicaciones internas programados)*100</t>
  </si>
  <si>
    <t>(Número de publicaciones externas realizadas/No. De publicaciones externas programados)*100</t>
  </si>
  <si>
    <t>(Número de  estrategias de marketing on line implementadas /No. De estrategias  de marketig on line programadas)*100</t>
  </si>
  <si>
    <t>(Número de paginas web actualizadas /No. Paginas web  programadas)*100</t>
  </si>
  <si>
    <t>(Número de ferias o eventos  realizadas /No. De  ferias o eventos programadas)*100</t>
  </si>
  <si>
    <t>(Número de productos audiovisuales realizadas y emitidos /No. productos audiovisuales programados)*100</t>
  </si>
  <si>
    <t>(Número de material impreso elaborado/No. De material impreso elaborado programados)*100</t>
  </si>
  <si>
    <t>Profesional Especializado</t>
  </si>
  <si>
    <t>Responsable Proceso Evaluación Misional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</si>
  <si>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</si>
  <si>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</si>
  <si>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</si>
  <si>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</si>
  <si>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</si>
  <si>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N/A</t>
  </si>
  <si>
    <t>Actualizar, analizar   y suministrar   la información de la página web corporativa  a través  de la creación de  contenidos digitales y la  divulgación de las diferentes acciones corporativas .</t>
  </si>
  <si>
    <t>D:\Compartida\100-41 PLANES\100-4113 PEC\2019\BOLETINES DE PRENSA</t>
  </si>
  <si>
    <t xml:space="preserve">Twitter: @Corpoboyaca
 Instagram: Corpoboyaca
Facebook: @CORP0BOYACA
Youtube: Corpoboyacá
</t>
  </si>
  <si>
    <t>http://www.corpoboyaca.gov.co</t>
  </si>
  <si>
    <t>CLAUDIA CAMPOS RONDÓN</t>
  </si>
  <si>
    <t>Pre-producción, producción , post producción  y emisión de  los productos  audiovisuales  corporativos</t>
  </si>
  <si>
    <t>http://www.corpoboyaca.gov.co/yosoycorpoboyaca/presentacion-aula-ambiental-de-corpoboyaca/</t>
  </si>
  <si>
    <t>MARZO</t>
  </si>
  <si>
    <t>Total</t>
  </si>
  <si>
    <t>\\COMUNICACIONES1\Compartida\100-41 PLANES\100-4113 PEC\2019\PIEZAS GRÁFICAS\Diseños Gráficos</t>
  </si>
  <si>
    <t>X</t>
  </si>
  <si>
    <t>Fueron proyectados y enviados 34 Comunicados Internos con material informativo alusivo al accionar de la entidad, así como 28 onomásticos enviados a los funcionarios a través de los correos corporativos. Información que también es publicada en la página interna de comunicaciones</t>
  </si>
  <si>
    <t xml:space="preserve">Fueron proyectados y enviados 31 Boletines de Prensa a los principales medios de comunicación regionales y nacionales. Fueron publicadas 226 notas informativas en nuestras redes sociales como Facebook, Instagram, Twitter y 1 vídeo en el canal de YouTube. Dentro de esta actividad se adelantó el proceso contractual de un Técnico en Fotografía a quien durante la vigencia le han sido pagados $12.650.400 por concepto de honorarios. </t>
  </si>
  <si>
    <t>Actualmente se implementa una estrategia de contenidos digitales y marketing online a través de las Redes Sociales, Página Web y canales alternos, con el propósito de mantener informada a la comunidad de la jurisdicción sobre la gestión corporativa. Dentro de esta actividad se adelantó el proceso contractual de un Comunicador Social con experiencia en Comunicación Digital,  a quien durante la vigencia le han sido pagados $20.642.240 por concepto de honorarios.</t>
  </si>
  <si>
    <t>Han sido publicados y atendidos 41 requerimientos y publicaciones en la Página Web. Dentro de esta actividad se adelantó el proceso contractual de un Diseñador Industrial, Especialista en Creación Multimedia a quien durante la vigencia le han sido pagados $28.274.982 por concepto de honorarios.</t>
  </si>
  <si>
    <t>Se adelantó el proceso contractual de un Diseñador Gráfico, quien a la fecha ha elaborado 300 piezas comunicativas. Dentro de esta actividad han sido pagados $19.306.920 por concepto de honorarios.</t>
  </si>
  <si>
    <t>Servicio publicación a través del diario BOYACÁ 7 DÍAS en su especial ambiental semanal Al Natural lo relacionado con Áreas Protegidas y demás temas ambientales corporativos como estrategia de divulgación del quehacer institucional, de conformidad con las especificaciones técnicas descritas en los estudios previos.</t>
  </si>
  <si>
    <t>Servicio publicación a través del diario BOYACÁ 7 DÍAS en su especial ambiental semanal Al Natural</t>
  </si>
  <si>
    <t>(Número de publicaciones realizadas /No. productos audiovisuales programados)*100</t>
  </si>
  <si>
    <t>6 Publicaciones</t>
  </si>
  <si>
    <t>Se han publicado 3 especiales corporativos en el diario Boyacá 7 Días a través de su especial ¨Al Natural¨</t>
  </si>
  <si>
    <t>Carpeta Física Gestión Comunicaciones</t>
  </si>
  <si>
    <t>Dentro de esta actividad se adelantó el proceso contractual de un Comunicador Social a quien durante la vigencia le han sido pagados $9.919.520 por concepto de honorarios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</si>
</sst>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1" applyNumberFormat="1" applyFont="1" applyBorder="1" applyAlignment="1" applyProtection="1">
      <alignment vertical="center"/>
      <protection locked="0"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/>
    </xf>
    <xf numFmtId="1" fontId="19" fillId="0" borderId="0" xfId="51" applyNumberFormat="1" applyFont="1" applyBorder="1" applyAlignment="1" applyProtection="1">
      <alignment horizontal="right" vertical="center"/>
      <protection/>
    </xf>
    <xf numFmtId="9" fontId="0" fillId="0" borderId="10" xfId="51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6" applyFont="1" applyFill="1" applyBorder="1" applyAlignment="1" applyProtection="1">
      <alignment horizontal="center" vertical="center"/>
      <protection/>
    </xf>
    <xf numFmtId="9" fontId="0" fillId="0" borderId="12" xfId="51" applyNumberFormat="1" applyFont="1" applyFill="1" applyBorder="1" applyAlignment="1" applyProtection="1">
      <alignment horizontal="center" vertical="center"/>
      <protection/>
    </xf>
    <xf numFmtId="3" fontId="0" fillId="0" borderId="12" xfId="51" applyNumberFormat="1" applyFont="1" applyBorder="1" applyAlignment="1" applyProtection="1">
      <alignment horizontal="center" vertical="center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56" applyNumberFormat="1" applyFont="1" applyFill="1" applyBorder="1" applyAlignment="1" applyProtection="1">
      <alignment horizontal="center" vertical="center" wrapText="1"/>
      <protection/>
    </xf>
    <xf numFmtId="3" fontId="0" fillId="0" borderId="10" xfId="56" applyNumberFormat="1" applyFont="1" applyFill="1" applyBorder="1" applyAlignment="1" applyProtection="1">
      <alignment horizontal="center" vertical="center" wrapText="1"/>
      <protection/>
    </xf>
    <xf numFmtId="183" fontId="29" fillId="0" borderId="10" xfId="56" applyNumberFormat="1" applyFont="1" applyBorder="1" applyAlignment="1" applyProtection="1">
      <alignment horizontal="center" vertical="center" wrapText="1"/>
      <protection locked="0"/>
    </xf>
    <xf numFmtId="0" fontId="36" fillId="0" borderId="10" xfId="46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49" fontId="27" fillId="0" borderId="0" xfId="51" applyNumberFormat="1" applyFont="1" applyFill="1" applyBorder="1" applyAlignment="1" applyProtection="1">
      <alignment horizontal="center" vertical="center"/>
      <protection locked="0"/>
    </xf>
    <xf numFmtId="49" fontId="28" fillId="0" borderId="10" xfId="51" applyNumberFormat="1" applyFont="1" applyBorder="1" applyAlignment="1" applyProtection="1">
      <alignment horizontal="center" vertical="center" wrapText="1"/>
      <protection locked="0"/>
    </xf>
    <xf numFmtId="49" fontId="27" fillId="0" borderId="10" xfId="51" applyNumberFormat="1" applyFont="1" applyBorder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/>
      <protection/>
    </xf>
    <xf numFmtId="49" fontId="27" fillId="0" borderId="10" xfId="51" applyNumberFormat="1" applyFont="1" applyBorder="1" applyAlignment="1" applyProtection="1">
      <alignment horizontal="left" vertical="center" wrapText="1"/>
      <protection locked="0"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2" fontId="29" fillId="0" borderId="10" xfId="56" applyNumberFormat="1" applyFont="1" applyBorder="1" applyAlignment="1" applyProtection="1">
      <alignment horizontal="center" vertical="center" wrapText="1"/>
      <protection locked="0"/>
    </xf>
    <xf numFmtId="9" fontId="0" fillId="0" borderId="10" xfId="56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/>
      <protection/>
    </xf>
    <xf numFmtId="9" fontId="0" fillId="0" borderId="12" xfId="56" applyFont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56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56" applyNumberFormat="1" applyFont="1" applyBorder="1" applyAlignment="1" applyProtection="1">
      <alignment horizontal="center" vertical="center" wrapText="1"/>
      <protection/>
    </xf>
    <xf numFmtId="10" fontId="0" fillId="0" borderId="16" xfId="56" applyNumberFormat="1" applyFont="1" applyBorder="1" applyAlignment="1" applyProtection="1">
      <alignment horizontal="center" vertical="center" wrapText="1"/>
      <protection/>
    </xf>
    <xf numFmtId="10" fontId="0" fillId="0" borderId="18" xfId="56" applyNumberFormat="1" applyFont="1" applyBorder="1" applyAlignment="1" applyProtection="1">
      <alignment horizontal="center" vertical="center" wrapText="1"/>
      <protection/>
    </xf>
    <xf numFmtId="10" fontId="0" fillId="0" borderId="12" xfId="56" applyNumberFormat="1" applyFont="1" applyBorder="1" applyAlignment="1" applyProtection="1">
      <alignment horizontal="center"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9" fontId="0" fillId="25" borderId="12" xfId="51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justify" vertical="center"/>
      <protection locked="0"/>
    </xf>
    <xf numFmtId="0" fontId="27" fillId="0" borderId="0" xfId="0" applyFont="1" applyAlignment="1" applyProtection="1">
      <alignment horizontal="justify" vertical="center"/>
      <protection locked="0"/>
    </xf>
    <xf numFmtId="176" fontId="27" fillId="0" borderId="0" xfId="53" applyFont="1" applyFill="1" applyAlignment="1" applyProtection="1">
      <alignment vertical="center"/>
      <protection/>
    </xf>
    <xf numFmtId="176" fontId="27" fillId="0" borderId="0" xfId="0" applyNumberFormat="1" applyFont="1" applyFill="1" applyAlignment="1" applyProtection="1">
      <alignment vertical="center"/>
      <protection locked="0"/>
    </xf>
    <xf numFmtId="1" fontId="0" fillId="0" borderId="12" xfId="56" applyNumberFormat="1" applyFont="1" applyBorder="1" applyAlignment="1" applyProtection="1">
      <alignment horizontal="center" vertical="center" wrapText="1"/>
      <protection/>
    </xf>
    <xf numFmtId="9" fontId="0" fillId="0" borderId="12" xfId="56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83" fontId="29" fillId="0" borderId="12" xfId="56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3" fontId="38" fillId="0" borderId="10" xfId="0" applyNumberFormat="1" applyFont="1" applyBorder="1" applyAlignment="1">
      <alignment horizontal="center" vertical="center"/>
    </xf>
    <xf numFmtId="3" fontId="39" fillId="0" borderId="19" xfId="0" applyNumberFormat="1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9" fontId="0" fillId="0" borderId="10" xfId="56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9" fontId="0" fillId="0" borderId="20" xfId="56" applyFont="1" applyFill="1" applyBorder="1" applyAlignment="1" applyProtection="1">
      <alignment horizontal="center" vertical="center" wrapText="1"/>
      <protection/>
    </xf>
    <xf numFmtId="9" fontId="0" fillId="0" borderId="21" xfId="56" applyFont="1" applyFill="1" applyBorder="1" applyAlignment="1" applyProtection="1">
      <alignment horizontal="center" vertical="center" wrapText="1"/>
      <protection/>
    </xf>
    <xf numFmtId="184" fontId="29" fillId="0" borderId="16" xfId="56" applyNumberFormat="1" applyFont="1" applyBorder="1" applyAlignment="1" applyProtection="1">
      <alignment horizontal="center" vertical="center" wrapText="1"/>
      <protection locked="0"/>
    </xf>
    <xf numFmtId="184" fontId="29" fillId="0" borderId="18" xfId="56" applyNumberFormat="1" applyFont="1" applyBorder="1" applyAlignment="1" applyProtection="1">
      <alignment horizontal="center" vertical="center" wrapText="1"/>
      <protection locked="0"/>
    </xf>
    <xf numFmtId="184" fontId="29" fillId="0" borderId="12" xfId="56" applyNumberFormat="1" applyFont="1" applyBorder="1" applyAlignment="1" applyProtection="1">
      <alignment horizontal="center" vertical="center" wrapText="1"/>
      <protection locked="0"/>
    </xf>
    <xf numFmtId="9" fontId="0" fillId="0" borderId="16" xfId="51" applyNumberFormat="1" applyFont="1" applyBorder="1" applyAlignment="1" applyProtection="1">
      <alignment horizontal="center" vertical="center" wrapText="1"/>
      <protection/>
    </xf>
    <xf numFmtId="9" fontId="0" fillId="0" borderId="18" xfId="51" applyNumberFormat="1" applyFont="1" applyBorder="1" applyAlignment="1" applyProtection="1">
      <alignment horizontal="center" vertical="center" wrapText="1"/>
      <protection/>
    </xf>
    <xf numFmtId="9" fontId="0" fillId="0" borderId="12" xfId="51" applyNumberFormat="1" applyFont="1" applyBorder="1" applyAlignment="1" applyProtection="1">
      <alignment horizontal="center" vertical="center" wrapText="1"/>
      <protection/>
    </xf>
    <xf numFmtId="10" fontId="0" fillId="0" borderId="16" xfId="56" applyNumberFormat="1" applyFont="1" applyBorder="1" applyAlignment="1" applyProtection="1">
      <alignment horizontal="center" vertical="center" wrapText="1"/>
      <protection/>
    </xf>
    <xf numFmtId="10" fontId="0" fillId="0" borderId="18" xfId="56" applyNumberFormat="1" applyFont="1" applyBorder="1" applyAlignment="1" applyProtection="1">
      <alignment horizontal="center" vertical="center" wrapText="1"/>
      <protection/>
    </xf>
    <xf numFmtId="10" fontId="0" fillId="0" borderId="12" xfId="56" applyNumberFormat="1" applyFont="1" applyBorder="1" applyAlignment="1" applyProtection="1">
      <alignment horizontal="center" vertical="center" wrapText="1"/>
      <protection/>
    </xf>
    <xf numFmtId="1" fontId="0" fillId="0" borderId="16" xfId="56" applyNumberFormat="1" applyFont="1" applyBorder="1" applyAlignment="1" applyProtection="1">
      <alignment horizontal="center" vertical="center" wrapText="1"/>
      <protection/>
    </xf>
    <xf numFmtId="1" fontId="0" fillId="0" borderId="12" xfId="56" applyNumberFormat="1" applyFont="1" applyBorder="1" applyAlignment="1" applyProtection="1">
      <alignment horizontal="center" vertical="center" wrapText="1"/>
      <protection/>
    </xf>
    <xf numFmtId="9" fontId="0" fillId="0" borderId="16" xfId="56" applyFont="1" applyBorder="1" applyAlignment="1" applyProtection="1">
      <alignment horizontal="center" vertical="center" wrapText="1"/>
      <protection/>
    </xf>
    <xf numFmtId="9" fontId="0" fillId="0" borderId="12" xfId="56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49" fontId="41" fillId="0" borderId="10" xfId="51" applyNumberFormat="1" applyFont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 wrapText="1"/>
      <protection/>
    </xf>
    <xf numFmtId="9" fontId="0" fillId="0" borderId="18" xfId="0" applyNumberFormat="1" applyFont="1" applyFill="1" applyBorder="1" applyAlignment="1" applyProtection="1">
      <alignment horizontal="center" vertical="center" wrapText="1"/>
      <protection/>
    </xf>
    <xf numFmtId="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21" fillId="0" borderId="30" xfId="0" applyNumberFormat="1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3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9" fontId="20" fillId="0" borderId="0" xfId="51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42" xfId="0" applyNumberFormat="1" applyFont="1" applyFill="1" applyBorder="1" applyAlignment="1" applyProtection="1">
      <alignment horizontal="left" vertical="center" wrapText="1"/>
      <protection/>
    </xf>
    <xf numFmtId="1" fontId="0" fillId="0" borderId="43" xfId="0" applyNumberFormat="1" applyFont="1" applyFill="1" applyBorder="1" applyAlignment="1" applyProtection="1">
      <alignment horizontal="left" vertical="center" wrapText="1"/>
      <protection/>
    </xf>
    <xf numFmtId="1" fontId="0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49" fontId="0" fillId="0" borderId="10" xfId="51" applyNumberFormat="1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Fill="1" applyBorder="1" applyAlignment="1" applyProtection="1">
      <alignment horizontal="center" vertical="center" wrapText="1"/>
      <protection/>
    </xf>
    <xf numFmtId="49" fontId="28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FORMATO POA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poboyaca.gov.co/yosoycorpoboyaca/presentacion-aula-ambiental-de-corpoboyac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B55"/>
  <sheetViews>
    <sheetView showGridLines="0" tabSelected="1" zoomScale="95" zoomScaleNormal="95" zoomScalePageLayoutView="0" workbookViewId="0" topLeftCell="A10">
      <selection activeCell="I12" sqref="I12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5" width="7.7109375" style="8" hidden="1" customWidth="1"/>
    <col min="16" max="16" width="9.421875" style="8" hidden="1" customWidth="1"/>
    <col min="17" max="17" width="5.140625" style="8" hidden="1" customWidth="1"/>
    <col min="18" max="19" width="19.00390625" style="8" customWidth="1"/>
    <col min="20" max="20" width="20.7109375" style="8" customWidth="1"/>
    <col min="21" max="21" width="20.8515625" style="1" customWidth="1"/>
    <col min="22" max="22" width="20.28125" style="1" customWidth="1"/>
    <col min="23" max="23" width="18.57421875" style="1" customWidth="1"/>
    <col min="24" max="24" width="20.8515625" style="1" customWidth="1"/>
    <col min="25" max="25" width="77.00390625" style="60" customWidth="1"/>
    <col min="26" max="26" width="51.140625" style="1" customWidth="1"/>
    <col min="27" max="16384" width="11.421875" style="1" customWidth="1"/>
  </cols>
  <sheetData>
    <row r="1" spans="1:25" ht="30.75" customHeight="1">
      <c r="A1" s="158"/>
      <c r="B1" s="158"/>
      <c r="C1" s="158"/>
      <c r="D1" s="159" t="s">
        <v>19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5" t="s">
        <v>42</v>
      </c>
      <c r="W1" s="155"/>
      <c r="X1" s="155"/>
      <c r="Y1" s="155"/>
    </row>
    <row r="2" spans="1:25" ht="27.75" customHeight="1">
      <c r="A2" s="158"/>
      <c r="B2" s="158"/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6" t="s">
        <v>20</v>
      </c>
      <c r="W2" s="156"/>
      <c r="X2" s="156"/>
      <c r="Y2" s="156"/>
    </row>
    <row r="3" spans="1:25" ht="19.5" customHeight="1">
      <c r="A3" s="158"/>
      <c r="B3" s="158"/>
      <c r="C3" s="158"/>
      <c r="D3" s="159" t="s">
        <v>21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2" t="s">
        <v>22</v>
      </c>
      <c r="W3" s="163"/>
      <c r="X3" s="164"/>
      <c r="Y3" s="29" t="s">
        <v>23</v>
      </c>
    </row>
    <row r="4" spans="1:25" ht="19.5" customHeight="1">
      <c r="A4" s="158"/>
      <c r="B4" s="158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2" t="s">
        <v>49</v>
      </c>
      <c r="W4" s="163"/>
      <c r="X4" s="164"/>
      <c r="Y4" s="30">
        <v>42999</v>
      </c>
    </row>
    <row r="5" spans="1:25" ht="31.5" customHeight="1">
      <c r="A5" s="157" t="s">
        <v>50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9"/>
    </row>
    <row r="7" spans="9:25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9"/>
    </row>
    <row r="8" spans="9:24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9:24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5"/>
      <c r="S10" s="5"/>
      <c r="T10" s="5"/>
      <c r="U10" s="4"/>
      <c r="V10" s="4"/>
      <c r="W10" s="4"/>
      <c r="X10" s="4"/>
    </row>
    <row r="11" spans="1:25" ht="36" customHeight="1" thickBot="1">
      <c r="A11" s="160" t="s">
        <v>8</v>
      </c>
      <c r="B11" s="161"/>
      <c r="C11" s="161"/>
      <c r="D11" s="167" t="s">
        <v>52</v>
      </c>
      <c r="E11" s="168"/>
      <c r="F11" s="168"/>
      <c r="G11" s="169"/>
      <c r="H11" s="35" t="s">
        <v>5</v>
      </c>
      <c r="I11" s="36" t="s">
        <v>6</v>
      </c>
      <c r="J11" s="26"/>
      <c r="K11" s="196" t="s">
        <v>24</v>
      </c>
      <c r="L11" s="197"/>
      <c r="M11" s="130" t="s">
        <v>43</v>
      </c>
      <c r="N11" s="130"/>
      <c r="O11" s="130"/>
      <c r="P11" s="130"/>
      <c r="Q11" s="130"/>
      <c r="R11" s="130"/>
      <c r="S11" s="130"/>
      <c r="T11" s="202" t="s">
        <v>83</v>
      </c>
      <c r="U11" s="202"/>
      <c r="V11" s="28"/>
      <c r="W11" s="28"/>
      <c r="X11" s="28"/>
      <c r="Y11" s="61"/>
    </row>
    <row r="12" spans="1:25" ht="27.75" customHeight="1">
      <c r="A12" s="165" t="s">
        <v>29</v>
      </c>
      <c r="B12" s="166"/>
      <c r="C12" s="166"/>
      <c r="D12" s="171" t="s">
        <v>53</v>
      </c>
      <c r="E12" s="172"/>
      <c r="F12" s="172"/>
      <c r="G12" s="173"/>
      <c r="H12" s="33" t="s">
        <v>7</v>
      </c>
      <c r="I12" s="34">
        <v>748937300</v>
      </c>
      <c r="J12" s="16"/>
      <c r="K12" s="198"/>
      <c r="L12" s="199"/>
      <c r="M12" s="80" t="s">
        <v>96</v>
      </c>
      <c r="N12" s="80" t="s">
        <v>1</v>
      </c>
      <c r="O12" s="80"/>
      <c r="P12" s="80"/>
      <c r="Q12" s="80"/>
      <c r="R12" s="80" t="s">
        <v>2</v>
      </c>
      <c r="S12" s="80" t="s">
        <v>3</v>
      </c>
      <c r="T12" s="202"/>
      <c r="U12" s="202"/>
      <c r="V12" s="6"/>
      <c r="W12" s="6"/>
      <c r="X12" s="6"/>
      <c r="Y12" s="62"/>
    </row>
    <row r="13" spans="1:25" ht="15.75" customHeight="1">
      <c r="A13" s="145"/>
      <c r="B13" s="146"/>
      <c r="C13" s="146"/>
      <c r="D13" s="174"/>
      <c r="E13" s="175"/>
      <c r="F13" s="175"/>
      <c r="G13" s="176"/>
      <c r="H13" s="17" t="s">
        <v>9</v>
      </c>
      <c r="I13" s="32">
        <v>370000000</v>
      </c>
      <c r="J13" s="16"/>
      <c r="K13" s="200"/>
      <c r="L13" s="201"/>
      <c r="M13" s="81"/>
      <c r="N13" s="81" t="s">
        <v>99</v>
      </c>
      <c r="O13" s="81"/>
      <c r="P13" s="81"/>
      <c r="Q13" s="81"/>
      <c r="R13" s="81"/>
      <c r="S13" s="82"/>
      <c r="T13" s="202"/>
      <c r="U13" s="202"/>
      <c r="V13" s="6"/>
      <c r="W13" s="6"/>
      <c r="X13" s="6"/>
      <c r="Y13" s="62"/>
    </row>
    <row r="14" spans="1:25" ht="15.75" customHeight="1">
      <c r="A14" s="145"/>
      <c r="B14" s="146"/>
      <c r="C14" s="146"/>
      <c r="D14" s="177"/>
      <c r="E14" s="178"/>
      <c r="F14" s="178"/>
      <c r="G14" s="179"/>
      <c r="H14" s="17" t="s">
        <v>11</v>
      </c>
      <c r="I14" s="32" t="s">
        <v>10</v>
      </c>
      <c r="J14" s="19"/>
      <c r="K14" s="18"/>
      <c r="L14" s="2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ht="37.5" customHeight="1">
      <c r="A15" s="145" t="s">
        <v>47</v>
      </c>
      <c r="B15" s="146"/>
      <c r="C15" s="146"/>
      <c r="D15" s="192" t="s">
        <v>54</v>
      </c>
      <c r="E15" s="193"/>
      <c r="F15" s="193"/>
      <c r="G15" s="194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2"/>
    </row>
    <row r="16" spans="1:25" ht="15.75" customHeight="1">
      <c r="A16" s="145" t="s">
        <v>0</v>
      </c>
      <c r="B16" s="146"/>
      <c r="C16" s="146"/>
      <c r="D16" s="180" t="s">
        <v>55</v>
      </c>
      <c r="E16" s="181"/>
      <c r="F16" s="181"/>
      <c r="G16" s="182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2"/>
    </row>
    <row r="17" spans="1:25" ht="15.75" customHeight="1">
      <c r="A17" s="145"/>
      <c r="B17" s="146"/>
      <c r="C17" s="146"/>
      <c r="D17" s="174"/>
      <c r="E17" s="175"/>
      <c r="F17" s="175"/>
      <c r="G17" s="176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2"/>
    </row>
    <row r="18" spans="1:25" ht="15.75" customHeight="1">
      <c r="A18" s="145"/>
      <c r="B18" s="146"/>
      <c r="C18" s="146"/>
      <c r="D18" s="177"/>
      <c r="E18" s="178"/>
      <c r="F18" s="178"/>
      <c r="G18" s="179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2"/>
    </row>
    <row r="19" spans="1:25" ht="15.75" customHeight="1">
      <c r="A19" s="145" t="s">
        <v>30</v>
      </c>
      <c r="B19" s="146"/>
      <c r="C19" s="146"/>
      <c r="D19" s="183" t="s">
        <v>56</v>
      </c>
      <c r="E19" s="184"/>
      <c r="F19" s="184"/>
      <c r="G19" s="185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2"/>
    </row>
    <row r="20" spans="1:25" ht="15.75" customHeight="1">
      <c r="A20" s="145"/>
      <c r="B20" s="146"/>
      <c r="C20" s="146"/>
      <c r="D20" s="186"/>
      <c r="E20" s="187"/>
      <c r="F20" s="187"/>
      <c r="G20" s="188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2"/>
    </row>
    <row r="21" spans="1:25" ht="15.75" customHeight="1" thickBot="1">
      <c r="A21" s="147"/>
      <c r="B21" s="148"/>
      <c r="C21" s="148"/>
      <c r="D21" s="189"/>
      <c r="E21" s="190"/>
      <c r="F21" s="190"/>
      <c r="G21" s="191"/>
      <c r="H21" s="49" t="s">
        <v>97</v>
      </c>
      <c r="I21" s="69">
        <f>SUM(I12:I20)</f>
        <v>1118937300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2"/>
    </row>
    <row r="22" spans="1:26" ht="30.75" customHeight="1">
      <c r="A22" s="105">
        <v>0</v>
      </c>
      <c r="B22" s="131" t="s">
        <v>40</v>
      </c>
      <c r="C22" s="131"/>
      <c r="D22" s="131"/>
      <c r="E22" s="131"/>
      <c r="F22" s="131"/>
      <c r="G22" s="133" t="s">
        <v>41</v>
      </c>
      <c r="H22" s="130" t="s">
        <v>87</v>
      </c>
      <c r="I22" s="130"/>
      <c r="J22" s="135" t="s">
        <v>86</v>
      </c>
      <c r="K22" s="132" t="s">
        <v>39</v>
      </c>
      <c r="L22" s="132"/>
      <c r="M22" s="195" t="s">
        <v>85</v>
      </c>
      <c r="N22" s="195"/>
      <c r="O22" s="67"/>
      <c r="P22" s="67"/>
      <c r="Q22" s="67"/>
      <c r="R22" s="195" t="s">
        <v>84</v>
      </c>
      <c r="S22" s="195"/>
      <c r="T22" s="203" t="s">
        <v>26</v>
      </c>
      <c r="U22" s="204" t="s">
        <v>27</v>
      </c>
      <c r="V22" s="205" t="s">
        <v>28</v>
      </c>
      <c r="W22" s="204" t="s">
        <v>45</v>
      </c>
      <c r="X22" s="205" t="s">
        <v>46</v>
      </c>
      <c r="Y22" s="206" t="s">
        <v>37</v>
      </c>
      <c r="Z22" s="207" t="s">
        <v>48</v>
      </c>
    </row>
    <row r="23" spans="1:26" ht="12.75" customHeight="1">
      <c r="A23" s="130"/>
      <c r="B23" s="132"/>
      <c r="C23" s="132"/>
      <c r="D23" s="132"/>
      <c r="E23" s="132"/>
      <c r="F23" s="132"/>
      <c r="G23" s="134"/>
      <c r="H23" s="130"/>
      <c r="I23" s="130"/>
      <c r="J23" s="135"/>
      <c r="K23" s="132"/>
      <c r="L23" s="132"/>
      <c r="M23" s="208" t="s">
        <v>25</v>
      </c>
      <c r="N23" s="205" t="s">
        <v>18</v>
      </c>
      <c r="O23" s="209"/>
      <c r="P23" s="209"/>
      <c r="Q23" s="209"/>
      <c r="R23" s="208" t="s">
        <v>25</v>
      </c>
      <c r="S23" s="205" t="s">
        <v>18</v>
      </c>
      <c r="T23" s="203"/>
      <c r="U23" s="204"/>
      <c r="V23" s="205"/>
      <c r="W23" s="204"/>
      <c r="X23" s="205"/>
      <c r="Y23" s="206"/>
      <c r="Z23" s="210"/>
    </row>
    <row r="24" spans="1:26" ht="30.75" customHeight="1">
      <c r="A24" s="130"/>
      <c r="B24" s="132"/>
      <c r="C24" s="132"/>
      <c r="D24" s="132"/>
      <c r="E24" s="132"/>
      <c r="F24" s="132"/>
      <c r="G24" s="134"/>
      <c r="H24" s="130"/>
      <c r="I24" s="130"/>
      <c r="J24" s="135"/>
      <c r="K24" s="132"/>
      <c r="L24" s="132"/>
      <c r="M24" s="208"/>
      <c r="N24" s="205"/>
      <c r="O24" s="209"/>
      <c r="P24" s="209"/>
      <c r="Q24" s="209"/>
      <c r="R24" s="208"/>
      <c r="S24" s="205"/>
      <c r="T24" s="203"/>
      <c r="U24" s="204"/>
      <c r="V24" s="205"/>
      <c r="W24" s="204"/>
      <c r="X24" s="205"/>
      <c r="Y24" s="206"/>
      <c r="Z24" s="210"/>
    </row>
    <row r="25" spans="1:26" ht="109.5" customHeight="1">
      <c r="A25" s="103">
        <v>1</v>
      </c>
      <c r="B25" s="106" t="s">
        <v>57</v>
      </c>
      <c r="C25" s="107"/>
      <c r="D25" s="107"/>
      <c r="E25" s="107"/>
      <c r="F25" s="108"/>
      <c r="G25" s="39" t="s">
        <v>59</v>
      </c>
      <c r="H25" s="115" t="s">
        <v>65</v>
      </c>
      <c r="I25" s="116"/>
      <c r="J25" s="54">
        <v>1</v>
      </c>
      <c r="K25" s="101" t="s">
        <v>73</v>
      </c>
      <c r="L25" s="102"/>
      <c r="M25" s="70">
        <v>0</v>
      </c>
      <c r="N25" s="71">
        <f>M25/J25</f>
        <v>0</v>
      </c>
      <c r="O25" s="76">
        <f aca="true" t="shared" si="0" ref="O25:O30">16.67%*N25</f>
        <v>0</v>
      </c>
      <c r="P25" s="123">
        <f>SUM(O25:O30)</f>
        <v>0.2636082666666667</v>
      </c>
      <c r="Q25" s="77"/>
      <c r="R25" s="57">
        <f>M25</f>
        <v>0</v>
      </c>
      <c r="S25" s="44">
        <f>R25/J25</f>
        <v>0</v>
      </c>
      <c r="T25" s="45">
        <f>140926500+350000000</f>
        <v>490926500</v>
      </c>
      <c r="U25" s="46"/>
      <c r="V25" s="44">
        <f aca="true" t="shared" si="1" ref="V25:V32">U25/T25</f>
        <v>0</v>
      </c>
      <c r="W25" s="46"/>
      <c r="X25" s="72">
        <f>W25/T25</f>
        <v>0</v>
      </c>
      <c r="Y25" s="63" t="s">
        <v>88</v>
      </c>
      <c r="Z25" s="38"/>
    </row>
    <row r="26" spans="1:28" ht="109.5" customHeight="1">
      <c r="A26" s="104"/>
      <c r="B26" s="109"/>
      <c r="C26" s="110"/>
      <c r="D26" s="110"/>
      <c r="E26" s="110"/>
      <c r="F26" s="111"/>
      <c r="G26" s="39" t="s">
        <v>60</v>
      </c>
      <c r="H26" s="115" t="s">
        <v>66</v>
      </c>
      <c r="I26" s="116"/>
      <c r="J26" s="54">
        <v>250</v>
      </c>
      <c r="K26" s="101" t="s">
        <v>74</v>
      </c>
      <c r="L26" s="102"/>
      <c r="M26" s="75">
        <v>62</v>
      </c>
      <c r="N26" s="71">
        <f>M26/J26</f>
        <v>0.248</v>
      </c>
      <c r="O26" s="76">
        <f t="shared" si="0"/>
        <v>0.041341600000000006</v>
      </c>
      <c r="P26" s="124"/>
      <c r="Q26" s="78"/>
      <c r="R26" s="57">
        <f>M26</f>
        <v>62</v>
      </c>
      <c r="S26" s="44">
        <f>R26/J26</f>
        <v>0.248</v>
      </c>
      <c r="T26" s="45">
        <v>89253450</v>
      </c>
      <c r="U26" s="74"/>
      <c r="V26" s="44">
        <f t="shared" si="1"/>
        <v>0</v>
      </c>
      <c r="W26" s="46"/>
      <c r="X26" s="72">
        <f aca="true" t="shared" si="2" ref="X26:X31">W26/T26</f>
        <v>0</v>
      </c>
      <c r="Y26" s="66" t="s">
        <v>100</v>
      </c>
      <c r="Z26" s="58" t="s">
        <v>95</v>
      </c>
      <c r="AB26" s="68"/>
    </row>
    <row r="27" spans="1:26" ht="109.5" customHeight="1">
      <c r="A27" s="104"/>
      <c r="B27" s="109"/>
      <c r="C27" s="110"/>
      <c r="D27" s="110"/>
      <c r="E27" s="110"/>
      <c r="F27" s="111"/>
      <c r="G27" s="39" t="s">
        <v>61</v>
      </c>
      <c r="H27" s="115" t="s">
        <v>67</v>
      </c>
      <c r="I27" s="116"/>
      <c r="J27" s="54">
        <v>300</v>
      </c>
      <c r="K27" s="101" t="s">
        <v>75</v>
      </c>
      <c r="L27" s="102"/>
      <c r="M27" s="75">
        <v>100</v>
      </c>
      <c r="N27" s="71">
        <f>M27/J27</f>
        <v>0.3333333333333333</v>
      </c>
      <c r="O27" s="76">
        <f t="shared" si="0"/>
        <v>0.05556666666666667</v>
      </c>
      <c r="P27" s="124"/>
      <c r="Q27" s="78"/>
      <c r="R27" s="57">
        <f>M27</f>
        <v>100</v>
      </c>
      <c r="S27" s="44">
        <f>R27/J27</f>
        <v>0.3333333333333333</v>
      </c>
      <c r="T27" s="45">
        <v>150321600</v>
      </c>
      <c r="U27" s="74">
        <v>25300800</v>
      </c>
      <c r="V27" s="44">
        <f t="shared" si="1"/>
        <v>0.16831114091388064</v>
      </c>
      <c r="W27" s="46">
        <v>12650400</v>
      </c>
      <c r="X27" s="72">
        <f t="shared" si="2"/>
        <v>0.08415557045694032</v>
      </c>
      <c r="Y27" s="84" t="s">
        <v>101</v>
      </c>
      <c r="Z27" s="38" t="s">
        <v>90</v>
      </c>
    </row>
    <row r="28" spans="1:26" ht="109.5" customHeight="1">
      <c r="A28" s="104"/>
      <c r="B28" s="109"/>
      <c r="C28" s="110"/>
      <c r="D28" s="110"/>
      <c r="E28" s="110"/>
      <c r="F28" s="111"/>
      <c r="G28" s="39" t="s">
        <v>62</v>
      </c>
      <c r="H28" s="115" t="s">
        <v>68</v>
      </c>
      <c r="I28" s="116"/>
      <c r="J28" s="136">
        <v>1</v>
      </c>
      <c r="K28" s="101" t="s">
        <v>76</v>
      </c>
      <c r="L28" s="102"/>
      <c r="M28" s="75">
        <v>0.5</v>
      </c>
      <c r="N28" s="71">
        <f>M28/1</f>
        <v>0.5</v>
      </c>
      <c r="O28" s="76">
        <f t="shared" si="0"/>
        <v>0.08335000000000001</v>
      </c>
      <c r="P28" s="124"/>
      <c r="Q28" s="78"/>
      <c r="R28" s="117">
        <f>AVERAGE(N28:N30)</f>
        <v>0.3333333333333333</v>
      </c>
      <c r="S28" s="120">
        <f>R28/$J$28</f>
        <v>0.3333333333333333</v>
      </c>
      <c r="T28" s="45">
        <v>60000000</v>
      </c>
      <c r="U28" s="74">
        <v>41284480</v>
      </c>
      <c r="V28" s="44">
        <f t="shared" si="1"/>
        <v>0.6880746666666666</v>
      </c>
      <c r="W28" s="95">
        <v>20642240</v>
      </c>
      <c r="X28" s="72">
        <f t="shared" si="2"/>
        <v>0.3440373333333333</v>
      </c>
      <c r="Y28" s="85" t="s">
        <v>102</v>
      </c>
      <c r="Z28" s="58" t="s">
        <v>91</v>
      </c>
    </row>
    <row r="29" spans="1:26" ht="109.5" customHeight="1">
      <c r="A29" s="104"/>
      <c r="B29" s="109"/>
      <c r="C29" s="110"/>
      <c r="D29" s="110"/>
      <c r="E29" s="110"/>
      <c r="F29" s="111"/>
      <c r="G29" s="39" t="s">
        <v>89</v>
      </c>
      <c r="H29" s="115" t="s">
        <v>69</v>
      </c>
      <c r="I29" s="116"/>
      <c r="J29" s="137"/>
      <c r="K29" s="101" t="s">
        <v>77</v>
      </c>
      <c r="L29" s="102"/>
      <c r="M29" s="75">
        <v>0.5</v>
      </c>
      <c r="N29" s="71">
        <f>M29/1</f>
        <v>0.5</v>
      </c>
      <c r="O29" s="76">
        <f t="shared" si="0"/>
        <v>0.08335000000000001</v>
      </c>
      <c r="P29" s="124"/>
      <c r="Q29" s="78"/>
      <c r="R29" s="118"/>
      <c r="S29" s="121"/>
      <c r="T29" s="45">
        <v>98000000</v>
      </c>
      <c r="U29" s="74">
        <v>67424958</v>
      </c>
      <c r="V29" s="44">
        <f t="shared" si="1"/>
        <v>0.688009775510204</v>
      </c>
      <c r="W29" s="96">
        <v>28274982</v>
      </c>
      <c r="X29" s="72">
        <f t="shared" si="2"/>
        <v>0.2885202244897959</v>
      </c>
      <c r="Y29" s="64" t="s">
        <v>103</v>
      </c>
      <c r="Z29" s="38" t="s">
        <v>92</v>
      </c>
    </row>
    <row r="30" spans="1:26" ht="109.5" customHeight="1">
      <c r="A30" s="105"/>
      <c r="B30" s="112"/>
      <c r="C30" s="113"/>
      <c r="D30" s="113"/>
      <c r="E30" s="113"/>
      <c r="F30" s="114"/>
      <c r="G30" s="39" t="s">
        <v>63</v>
      </c>
      <c r="H30" s="115" t="s">
        <v>70</v>
      </c>
      <c r="I30" s="116"/>
      <c r="J30" s="138"/>
      <c r="K30" s="101" t="s">
        <v>78</v>
      </c>
      <c r="L30" s="102"/>
      <c r="M30" s="75">
        <v>0</v>
      </c>
      <c r="N30" s="71">
        <f>M30/1</f>
        <v>0</v>
      </c>
      <c r="O30" s="76">
        <f t="shared" si="0"/>
        <v>0</v>
      </c>
      <c r="P30" s="125"/>
      <c r="Q30" s="79"/>
      <c r="R30" s="119"/>
      <c r="S30" s="122"/>
      <c r="T30" s="45">
        <f>43994650+20000000</f>
        <v>63994650</v>
      </c>
      <c r="U30" s="74"/>
      <c r="V30" s="44">
        <f t="shared" si="1"/>
        <v>0</v>
      </c>
      <c r="W30" s="46"/>
      <c r="X30" s="72">
        <f>W30/T30</f>
        <v>0</v>
      </c>
      <c r="Y30" s="63" t="s">
        <v>88</v>
      </c>
      <c r="Z30" s="38"/>
    </row>
    <row r="31" spans="1:26" ht="109.5" customHeight="1">
      <c r="A31" s="103">
        <v>2</v>
      </c>
      <c r="B31" s="106" t="s">
        <v>58</v>
      </c>
      <c r="C31" s="107"/>
      <c r="D31" s="107"/>
      <c r="E31" s="107"/>
      <c r="F31" s="108"/>
      <c r="G31" s="39" t="s">
        <v>94</v>
      </c>
      <c r="H31" s="115" t="s">
        <v>71</v>
      </c>
      <c r="I31" s="116"/>
      <c r="J31" s="55">
        <v>2</v>
      </c>
      <c r="K31" s="101" t="s">
        <v>79</v>
      </c>
      <c r="L31" s="102"/>
      <c r="M31" s="75">
        <v>0.66</v>
      </c>
      <c r="N31" s="71">
        <f>+M31/J31</f>
        <v>0.33</v>
      </c>
      <c r="O31" s="71">
        <f>N31*0.5</f>
        <v>0.165</v>
      </c>
      <c r="P31" s="128">
        <f>SUM(O31:O32)</f>
        <v>0.2775</v>
      </c>
      <c r="Q31" s="126">
        <f>P31*2000</f>
        <v>555</v>
      </c>
      <c r="R31" s="57">
        <f>M31</f>
        <v>0.66</v>
      </c>
      <c r="S31" s="71">
        <f>R31/J31</f>
        <v>0.33</v>
      </c>
      <c r="T31" s="45">
        <v>79858350</v>
      </c>
      <c r="U31" s="74">
        <v>19839040</v>
      </c>
      <c r="V31" s="44">
        <f t="shared" si="1"/>
        <v>0.24842787260192578</v>
      </c>
      <c r="W31" s="94">
        <v>7935616</v>
      </c>
      <c r="X31" s="72">
        <f t="shared" si="2"/>
        <v>0.09937114904077031</v>
      </c>
      <c r="Y31" s="64" t="s">
        <v>111</v>
      </c>
      <c r="Z31" s="38"/>
    </row>
    <row r="32" spans="1:26" ht="109.5" customHeight="1">
      <c r="A32" s="105"/>
      <c r="B32" s="112"/>
      <c r="C32" s="113"/>
      <c r="D32" s="113"/>
      <c r="E32" s="113"/>
      <c r="F32" s="114"/>
      <c r="G32" s="39" t="s">
        <v>64</v>
      </c>
      <c r="H32" s="115" t="s">
        <v>72</v>
      </c>
      <c r="I32" s="116"/>
      <c r="J32" s="56">
        <v>2000</v>
      </c>
      <c r="K32" s="101" t="s">
        <v>80</v>
      </c>
      <c r="L32" s="102"/>
      <c r="M32" s="70">
        <v>450</v>
      </c>
      <c r="N32" s="71">
        <f>M32/J32</f>
        <v>0.225</v>
      </c>
      <c r="O32" s="71">
        <f>N32*0.5</f>
        <v>0.1125</v>
      </c>
      <c r="P32" s="129"/>
      <c r="Q32" s="127"/>
      <c r="R32" s="57">
        <f>M32</f>
        <v>450</v>
      </c>
      <c r="S32" s="71">
        <f>R32/J32</f>
        <v>0.225</v>
      </c>
      <c r="T32" s="45">
        <v>86582750</v>
      </c>
      <c r="U32" s="74">
        <v>38613840</v>
      </c>
      <c r="V32" s="44">
        <f t="shared" si="1"/>
        <v>0.4459761326592191</v>
      </c>
      <c r="W32" s="46">
        <v>19306920</v>
      </c>
      <c r="X32" s="72">
        <f>W32/T32</f>
        <v>0.22298806632960955</v>
      </c>
      <c r="Y32" s="64" t="s">
        <v>104</v>
      </c>
      <c r="Z32" s="38" t="s">
        <v>98</v>
      </c>
    </row>
    <row r="33" spans="1:26" ht="109.5" customHeight="1">
      <c r="A33" s="90">
        <v>3</v>
      </c>
      <c r="B33" s="99" t="s">
        <v>105</v>
      </c>
      <c r="C33" s="99"/>
      <c r="D33" s="99"/>
      <c r="E33" s="99"/>
      <c r="F33" s="99"/>
      <c r="G33" s="39" t="s">
        <v>106</v>
      </c>
      <c r="H33" s="100" t="s">
        <v>108</v>
      </c>
      <c r="I33" s="100"/>
      <c r="J33" s="56">
        <v>6</v>
      </c>
      <c r="K33" s="101" t="s">
        <v>107</v>
      </c>
      <c r="L33" s="102"/>
      <c r="M33" s="70">
        <v>6</v>
      </c>
      <c r="N33" s="89">
        <v>1</v>
      </c>
      <c r="O33" s="89">
        <v>1</v>
      </c>
      <c r="P33" s="89"/>
      <c r="Q33" s="88"/>
      <c r="R33" s="91">
        <v>100</v>
      </c>
      <c r="S33" s="89">
        <v>1</v>
      </c>
      <c r="T33" s="93">
        <v>60541717</v>
      </c>
      <c r="U33" s="97">
        <v>30541717</v>
      </c>
      <c r="V33" s="53">
        <v>1</v>
      </c>
      <c r="W33" s="94"/>
      <c r="X33" s="73">
        <v>1</v>
      </c>
      <c r="Y33" s="64" t="s">
        <v>109</v>
      </c>
      <c r="Z33" s="92" t="s">
        <v>110</v>
      </c>
    </row>
    <row r="34" spans="2:25" s="21" customFormat="1" ht="30.75" customHeight="1">
      <c r="B34" s="153"/>
      <c r="C34" s="153"/>
      <c r="D34" s="40"/>
      <c r="E34" s="31"/>
      <c r="F34" s="41"/>
      <c r="G34" s="154"/>
      <c r="H34" s="154"/>
      <c r="K34" s="47"/>
      <c r="L34" s="47"/>
      <c r="M34" s="48" t="s">
        <v>4</v>
      </c>
      <c r="N34" s="50">
        <f>AVERAGE(N25:N32)</f>
        <v>0.2670416666666667</v>
      </c>
      <c r="O34" s="50"/>
      <c r="P34" s="50"/>
      <c r="Q34" s="50"/>
      <c r="R34" s="83"/>
      <c r="S34" s="51">
        <f>AVERAGE(P25:P32)</f>
        <v>0.27055413333333334</v>
      </c>
      <c r="T34" s="52">
        <f>SUM(T25:T33)</f>
        <v>1179479017</v>
      </c>
      <c r="U34" s="52">
        <f>SUM(U25:U33)</f>
        <v>223004835</v>
      </c>
      <c r="V34" s="53"/>
      <c r="W34" s="98">
        <f>SUM(W25:W33)</f>
        <v>88810158</v>
      </c>
      <c r="X34" s="73">
        <f>W34/T34</f>
        <v>0.07529608981589878</v>
      </c>
      <c r="Y34" s="65"/>
    </row>
    <row r="35" spans="2:25" s="21" customFormat="1" ht="30.75" customHeight="1">
      <c r="B35" s="139" t="s">
        <v>36</v>
      </c>
      <c r="C35" s="139"/>
      <c r="D35" s="37">
        <v>1</v>
      </c>
      <c r="F35" s="22" t="s">
        <v>35</v>
      </c>
      <c r="G35" s="140">
        <v>43629</v>
      </c>
      <c r="H35" s="141"/>
      <c r="M35" s="27"/>
      <c r="N35" s="42"/>
      <c r="O35" s="42"/>
      <c r="P35" s="42"/>
      <c r="Q35" s="42"/>
      <c r="R35" s="23"/>
      <c r="S35" s="23"/>
      <c r="T35" s="43"/>
      <c r="U35" s="43"/>
      <c r="V35" s="24"/>
      <c r="W35" s="86"/>
      <c r="Y35" s="65"/>
    </row>
    <row r="36" spans="21:23" ht="14.25">
      <c r="U36" s="9"/>
      <c r="V36" s="9"/>
      <c r="W36" s="87"/>
    </row>
    <row r="37" spans="21:22" ht="14.25">
      <c r="U37" s="9"/>
      <c r="V37" s="9"/>
    </row>
    <row r="38" spans="1:25" s="11" customFormat="1" ht="21.75" customHeight="1">
      <c r="A38" s="1"/>
      <c r="B38" s="10"/>
      <c r="C38" s="152" t="s">
        <v>38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43" t="s">
        <v>44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4"/>
    </row>
    <row r="39" spans="1:25" s="11" customFormat="1" ht="29.25" customHeight="1">
      <c r="A39" s="149" t="s">
        <v>15</v>
      </c>
      <c r="B39" s="150"/>
      <c r="C39" s="152" t="s">
        <v>93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43" t="s">
        <v>51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4"/>
    </row>
    <row r="40" spans="1:25" ht="29.25" customHeight="1">
      <c r="A40" s="149" t="s">
        <v>14</v>
      </c>
      <c r="B40" s="150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4"/>
    </row>
    <row r="41" spans="1:25" ht="29.25" customHeight="1">
      <c r="A41" s="149" t="s">
        <v>16</v>
      </c>
      <c r="B41" s="150"/>
      <c r="C41" s="152" t="s">
        <v>81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43" t="s">
        <v>82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4"/>
    </row>
    <row r="42" spans="1:25" ht="29.25" customHeight="1">
      <c r="A42" s="149" t="s">
        <v>17</v>
      </c>
      <c r="B42" s="150"/>
      <c r="C42" s="151">
        <v>43654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42">
        <f>+C42</f>
        <v>43654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4"/>
    </row>
    <row r="55" ht="14.25">
      <c r="K55" s="25"/>
    </row>
  </sheetData>
  <sheetProtection password="CCD1" sheet="1" deleteColumns="0" deleteRows="0"/>
  <mergeCells count="88">
    <mergeCell ref="Z22:Z24"/>
    <mergeCell ref="X22:X24"/>
    <mergeCell ref="K11:L13"/>
    <mergeCell ref="T11:U13"/>
    <mergeCell ref="R22:S22"/>
    <mergeCell ref="M23:M24"/>
    <mergeCell ref="R23:R24"/>
    <mergeCell ref="Y22:Y24"/>
    <mergeCell ref="V22:V24"/>
    <mergeCell ref="T22:T24"/>
    <mergeCell ref="M40:Y40"/>
    <mergeCell ref="A40:B40"/>
    <mergeCell ref="W22:W24"/>
    <mergeCell ref="K25:L25"/>
    <mergeCell ref="S23:S24"/>
    <mergeCell ref="M22:N22"/>
    <mergeCell ref="K28:L28"/>
    <mergeCell ref="K32:L32"/>
    <mergeCell ref="H28:I28"/>
    <mergeCell ref="H32:I32"/>
    <mergeCell ref="D11:G11"/>
    <mergeCell ref="M14:Y14"/>
    <mergeCell ref="A16:C18"/>
    <mergeCell ref="D12:G14"/>
    <mergeCell ref="D16:G18"/>
    <mergeCell ref="D19:G21"/>
    <mergeCell ref="A15:C15"/>
    <mergeCell ref="D15:G15"/>
    <mergeCell ref="V4:X4"/>
    <mergeCell ref="M41:Y41"/>
    <mergeCell ref="D3:U4"/>
    <mergeCell ref="M11:S11"/>
    <mergeCell ref="A12:C14"/>
    <mergeCell ref="C40:L40"/>
    <mergeCell ref="M38:Y38"/>
    <mergeCell ref="N23:N24"/>
    <mergeCell ref="M39:Y39"/>
    <mergeCell ref="C39:L39"/>
    <mergeCell ref="B34:C34"/>
    <mergeCell ref="G34:H34"/>
    <mergeCell ref="C41:L41"/>
    <mergeCell ref="V1:Y1"/>
    <mergeCell ref="V2:Y2"/>
    <mergeCell ref="A5:Y5"/>
    <mergeCell ref="A1:C4"/>
    <mergeCell ref="D1:U2"/>
    <mergeCell ref="A11:C11"/>
    <mergeCell ref="V3:X3"/>
    <mergeCell ref="B35:C35"/>
    <mergeCell ref="G35:H35"/>
    <mergeCell ref="H25:I25"/>
    <mergeCell ref="M42:Y42"/>
    <mergeCell ref="A19:C21"/>
    <mergeCell ref="A39:B39"/>
    <mergeCell ref="C42:L42"/>
    <mergeCell ref="C38:L38"/>
    <mergeCell ref="A42:B42"/>
    <mergeCell ref="A41:B41"/>
    <mergeCell ref="P31:P32"/>
    <mergeCell ref="A22:A24"/>
    <mergeCell ref="B22:F24"/>
    <mergeCell ref="G22:G24"/>
    <mergeCell ref="H22:I24"/>
    <mergeCell ref="J22:J24"/>
    <mergeCell ref="K22:L24"/>
    <mergeCell ref="H31:I31"/>
    <mergeCell ref="B31:F32"/>
    <mergeCell ref="J28:J30"/>
    <mergeCell ref="U22:U24"/>
    <mergeCell ref="K26:L26"/>
    <mergeCell ref="K27:L27"/>
    <mergeCell ref="K29:L29"/>
    <mergeCell ref="K30:L30"/>
    <mergeCell ref="K31:L31"/>
    <mergeCell ref="R28:R30"/>
    <mergeCell ref="S28:S30"/>
    <mergeCell ref="P25:P30"/>
    <mergeCell ref="Q31:Q32"/>
    <mergeCell ref="B33:F33"/>
    <mergeCell ref="H33:I33"/>
    <mergeCell ref="K33:L33"/>
    <mergeCell ref="A25:A30"/>
    <mergeCell ref="B25:F30"/>
    <mergeCell ref="A31:A32"/>
    <mergeCell ref="H26:I26"/>
    <mergeCell ref="H27:I27"/>
    <mergeCell ref="H29:I29"/>
    <mergeCell ref="H30:I30"/>
  </mergeCells>
  <hyperlinks>
    <hyperlink ref="Z26" r:id="rId1" display="http://www.corpoboyaca.gov.co/yosoycorpoboyaca/presentacion-aula-ambiental-de-corpoboyaca/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2019-09-26T14:50:39Z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