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10620" activeTab="0"/>
  </bookViews>
  <sheets>
    <sheet name="POA H.A." sheetId="1" r:id="rId1"/>
    <sheet name="POA H.B.  " sheetId="2" r:id="rId2"/>
    <sheet name="POA H.C. " sheetId="3" r:id="rId3"/>
    <sheet name="POA H.D." sheetId="4" r:id="rId4"/>
  </sheets>
  <externalReferences>
    <externalReference r:id="rId7"/>
  </externalReferences>
  <definedNames>
    <definedName name="_xlnm.Print_Area" localSheetId="0">'POA H.A.'!$A$1:$T$46</definedName>
    <definedName name="_xlnm.Print_Titles" localSheetId="1">'POA H.B.  '!$1:$8</definedName>
  </definedNames>
  <calcPr fullCalcOnLoad="1"/>
</workbook>
</file>

<file path=xl/comments1.xml><?xml version="1.0" encoding="utf-8"?>
<comments xmlns="http://schemas.openxmlformats.org/spreadsheetml/2006/main">
  <authors>
    <author>Celia Vel?squez</author>
    <author>Monica</author>
  </authors>
  <commentList>
    <comment ref="B13" authorId="0">
      <text>
        <r>
          <rPr>
            <sz val="9"/>
            <rFont val="Tahoma"/>
            <family val="2"/>
          </rPr>
          <t xml:space="preserve">Inserte las filas que sean necesarias
</t>
        </r>
      </text>
    </comment>
    <comment ref="A12" authorId="1">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<sst xmlns="http://schemas.openxmlformats.org/spreadsheetml/2006/main" count="652" uniqueCount="318">
  <si>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</si>
  <si>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</si>
  <si>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</si>
  <si>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</si>
  <si>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</si>
  <si>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</si>
  <si>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</si>
  <si>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</si>
  <si>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</si>
  <si>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</si>
  <si>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</si>
  <si>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</si>
  <si>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</si>
  <si>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</si>
  <si>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</si>
  <si>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</si>
  <si>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</si>
  <si>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</si>
  <si>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</si>
  <si>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</si>
  <si>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</si>
  <si>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</si>
  <si>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</si>
  <si>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</si>
  <si>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</si>
  <si>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</si>
  <si>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</si>
  <si>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</si>
  <si>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</si>
  <si>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</si>
  <si>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</si>
  <si>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</si>
  <si>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</si>
  <si>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</si>
  <si>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</si>
  <si>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</si>
  <si>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</si>
  <si>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</si>
  <si>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</si>
  <si>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</si>
  <si>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</si>
  <si>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</si>
  <si>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</si>
  <si>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</si>
  <si>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</si>
  <si>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</si>
  <si>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</si>
  <si>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</si>
  <si>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</si>
  <si>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</si>
  <si>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</si>
  <si>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</si>
  <si>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</si>
  <si>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</si>
  <si>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</si>
  <si>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</si>
  <si>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</si>
  <si>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</si>
  <si>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</si>
  <si>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</si>
  <si>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</si>
  <si>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</si>
  <si>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</si>
  <si>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</si>
  <si>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1 de 4</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</si>
  <si>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</si>
  <si>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</si>
  <si>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</si>
  <si>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</si>
  <si>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</si>
  <si>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</si>
  <si>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</si>
  <si>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</si>
  <si>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</si>
  <si>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</si>
  <si>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</si>
  <si>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</si>
  <si>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</si>
  <si>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</si>
  <si>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</si>
  <si>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</si>
  <si>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</si>
  <si>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</si>
  <si>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</si>
  <si>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</si>
  <si>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</si>
  <si>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</si>
  <si>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</si>
  <si>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</si>
  <si>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</si>
  <si>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</si>
  <si>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</si>
  <si>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</si>
  <si>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</si>
  <si>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TOTAL PROGRAMADO</t>
  </si>
  <si>
    <t>A. - PLAN OPERATIVO ANUAL DE INVERSIÓN</t>
  </si>
  <si>
    <t xml:space="preserve">Presupuesto asignado: </t>
  </si>
  <si>
    <t>ACTIVIDAD</t>
  </si>
  <si>
    <t>LINEA BASE</t>
  </si>
  <si>
    <t>ACTIVIDADES POA</t>
  </si>
  <si>
    <t>SUBTOTAL</t>
  </si>
  <si>
    <t>TOTAL COSTOS PROYECTOS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</si>
  <si>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</si>
  <si>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</si>
  <si>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</si>
  <si>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</si>
  <si>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</si>
  <si>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</si>
  <si>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</si>
  <si>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</si>
  <si>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</si>
  <si>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</si>
  <si>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OBJETO</t>
  </si>
  <si>
    <t>EXPERIENCIA</t>
  </si>
  <si>
    <t>RECURSO HUMANO EXTERNO</t>
  </si>
  <si>
    <t>Versión 2</t>
  </si>
  <si>
    <t>Ordenamiento Ambiental</t>
  </si>
  <si>
    <t>Instrumentos de Planeación y gestión ambiental</t>
  </si>
  <si>
    <t>Formular Instrumentos de Planeación
Corporativos</t>
  </si>
  <si>
    <t>Articular los Planes de Vida de las comunidades étnicas con los instrumentos de planificación regional</t>
  </si>
  <si>
    <t>Avanzar en la Actualización del POF</t>
  </si>
  <si>
    <t>Avanzar en el acotamiento de rondas hídricas priorizadas</t>
  </si>
  <si>
    <t>Actualizar y/o formular PORH</t>
  </si>
  <si>
    <t>Activar los Consejos de cuenca conformados</t>
  </si>
  <si>
    <t>Realizar asistencia técnica a los consejos de cuenca</t>
  </si>
  <si>
    <t>Realizar Seguimiento y evaluación a POMCA adoptados</t>
  </si>
  <si>
    <t>Realizar seguimiento y evaluación a POMCAS adoptados</t>
  </si>
  <si>
    <t>Avanzar en la actualización del POMCA Lago de Tota.</t>
  </si>
  <si>
    <t>Avanzar en la Formulación y/o  ajuste de los POMCA, Planes de Manejo de Acuíferos- PMA y Planes de Manejo de Microcuencas – PMM.</t>
  </si>
  <si>
    <t>Verificar la implementación de los instrumentos de planeación ambiental</t>
  </si>
  <si>
    <t>Actualizar y mantener operando el sistema
de información Ambiental Territorial</t>
  </si>
  <si>
    <t>Fortalecimiento en la publicación y divulgación de información geográfica misional</t>
  </si>
  <si>
    <t>Actualización de bases de datos de geográficas de  trámites permisionarios</t>
  </si>
  <si>
    <t>Implementar una estrategia para la resolución de conflictos socio ambientales</t>
  </si>
  <si>
    <t>Número de instrumentos formulados</t>
  </si>
  <si>
    <t>Número de acciones de articulación implementadas</t>
  </si>
  <si>
    <t>Unidades de ordenación forestal actualizadas</t>
  </si>
  <si>
    <t>Número de acciones para la generación de insumos en nuevos
acotamientos de rondas hídricas</t>
  </si>
  <si>
    <t>Número de PORH Actualizados y/o formulados</t>
  </si>
  <si>
    <t>Número de Consejos de Cuenca operando</t>
  </si>
  <si>
    <t>Número de acciones de asistencia
realizadas</t>
  </si>
  <si>
    <t>Número de POMCA con Seguimiento y evaluación anual</t>
  </si>
  <si>
    <t>Porcentaje de avance en el ajuste del POMCA</t>
  </si>
  <si>
    <t>Porcentaje de avance en la formulación y/o ajuste de los POMCA Priorizados</t>
  </si>
  <si>
    <t>Porcentaje de avance en la formulación y/o ajuste de PMM</t>
  </si>
  <si>
    <t>Número de acciones de seguimiento y divulgación a nivel
interno y externo</t>
  </si>
  <si>
    <t>Porcentaje de actualización y
operación del sistema de información ambiental territorial</t>
  </si>
  <si>
    <t>Porcentaje de implementación de la estrategia</t>
  </si>
  <si>
    <t>Orientar el uso y ocupación de territorio, con criterios de sostenibilidad social y ambiental,
mediante la Formulación, adopción, articulación, seguimiento y evaluación de instrumentos
de Planificación Regional.</t>
  </si>
  <si>
    <t>Avanzar en la actualización del POMCA Lago de
Tota.</t>
  </si>
  <si>
    <t>Verificar la implementación de los instrumentos de
planeación ambiental</t>
  </si>
  <si>
    <t>Implementar una estrategia para la resolución de
conflictos socio ambientales</t>
  </si>
  <si>
    <t>0.6</t>
  </si>
  <si>
    <t>Número</t>
  </si>
  <si>
    <t>Unidad</t>
  </si>
  <si>
    <t>0.,2</t>
  </si>
  <si>
    <t>Porcentaje</t>
  </si>
  <si>
    <t>Municipios de la jurisdicción</t>
  </si>
  <si>
    <t>Güicán de la Sierra
Puerto Boyacá</t>
  </si>
  <si>
    <t>Cuenca lago de Tota</t>
  </si>
  <si>
    <t>Porcentaje de avance en la formulación y/o actualización del PORH</t>
  </si>
  <si>
    <t>Cuencas de los ríos Alto Chicamocha, Alto Suárez, Medio y Bajo Suárez, Garagoa, Carare Minero, Cravo Sur, Directos al Magdalena</t>
  </si>
  <si>
    <t>Cuenca río Negro</t>
  </si>
  <si>
    <t>Microcuenca el Mueche</t>
  </si>
  <si>
    <t>Porcentaje de implementación de la estrategia diseñada</t>
  </si>
  <si>
    <t>Luis Hair Dueñas Gómez</t>
  </si>
  <si>
    <t>Subdirector de Planeación y Sistemas de Información</t>
  </si>
  <si>
    <t>Formulacion POA, según Plan de Acción 2020-2023 Acciones Sostenibles</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</si>
  <si>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</si>
  <si>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</si>
  <si>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</si>
  <si>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</si>
  <si>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</si>
  <si>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</si>
  <si>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</si>
  <si>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</si>
  <si>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METAS AÑO 2021</t>
  </si>
  <si>
    <r>
      <t xml:space="preserve">C. - PROGRAMACION BIENES Y SERVICIOS  ALMACÉN AÑO  </t>
    </r>
    <r>
      <rPr>
        <b/>
        <sz val="11"/>
        <color indexed="55"/>
        <rFont val="Arial"/>
        <family val="2"/>
      </rPr>
      <t>2021</t>
    </r>
  </si>
  <si>
    <r>
      <t xml:space="preserve">VALOR UNITARIO Incluido IVA $ 
</t>
    </r>
    <r>
      <rPr>
        <b/>
        <sz val="9"/>
        <color indexed="22"/>
        <rFont val="Arial"/>
        <family val="2"/>
      </rPr>
      <t>2021</t>
    </r>
  </si>
  <si>
    <t>Sobretasa Y/O Porcentaje  Ambiental Al Impuesto Predial   - Vigencia 2021</t>
  </si>
  <si>
    <t>Termoeléctrico- GENSA  - Vigencia 2021</t>
  </si>
  <si>
    <t>Hidroeléctrico - Hidrosogamoso  - Vigencia 2021</t>
  </si>
  <si>
    <t>TECHOS PRESUPUESTALES</t>
  </si>
  <si>
    <t>Implementar la estrategia para la resolución de conflictos socio ambientales diseñada</t>
  </si>
  <si>
    <t>Unidades hidrográficas de los ríos Negro y Palenque, de la subzona hidrográfica Carare Minero</t>
  </si>
  <si>
    <t>Avanzar en la formulación de PORH de las unidades hidrográficas de los ríos Negro y Palenque, de la subzona hidrográfica Carare Minero</t>
  </si>
  <si>
    <t>Avanzar en la formulación del POMCA Rio Negro.</t>
  </si>
  <si>
    <t>Finalizar el proceso de formulación del Plan de Gestión Ambiental PGAR 2020 -2030</t>
  </si>
  <si>
    <t>Número de acciones para la generación de insumos en nuevos acotamientos de rondas hídricas</t>
  </si>
  <si>
    <t>Cuencas de los ríos Alto Chicamocha, Alto Suárez, Medio y Bajo Suárez, Garagoa, Carare Minero, Cravo Sur</t>
  </si>
  <si>
    <t>Número de estrategias formuladas</t>
  </si>
  <si>
    <t>Número de Consejos de Cuenca conformados</t>
  </si>
  <si>
    <t>Número de asistencias técnicas realizadas</t>
  </si>
  <si>
    <t>Número de POMCA con Seguimiento  anual</t>
  </si>
  <si>
    <t>Avance en la ejecución de actividades de la fase de aprestamiento</t>
  </si>
  <si>
    <t>Porcentaje de avance en la ejecución de actividades de la fase de aprestamiento</t>
  </si>
  <si>
    <t>Desarrollar y culminar las actividades previstas en la fase de aprestamiento del proceso de  formulación del PMM del río Mueche</t>
  </si>
  <si>
    <t>Avanzar en las actividades de la fase de diagnóstico del proceso de  formulación del PMM del río Mueche</t>
  </si>
  <si>
    <t>Porcentaje de avance de actividades</t>
  </si>
  <si>
    <t>Diseñar una estrategia para la resolución de conflictos socio ambientales</t>
  </si>
  <si>
    <t>3 actividades de fortalecimiento y divulgación</t>
  </si>
  <si>
    <t>6 bases de datos actualizadas y publicadas</t>
  </si>
  <si>
    <t>(No de actividades realizadas/No de actividades programadas)*100</t>
  </si>
  <si>
    <t>(No bases actualizadas/No bases programadas)*100</t>
  </si>
  <si>
    <t>BANDERITAS ADHESIVAS SEMITRANSPARENTE DE 5 COLORES X 25 UNID</t>
  </si>
  <si>
    <t>3</t>
  </si>
  <si>
    <t>GANCHO PLÁSTICO PARA LEGAJADOR DE 6 CM</t>
  </si>
  <si>
    <t>PAQUETE</t>
  </si>
  <si>
    <t>2</t>
  </si>
  <si>
    <t>GANCHOS CLIPS</t>
  </si>
  <si>
    <t>CAJA</t>
  </si>
  <si>
    <t>PAPEL TAMAÑO CARTA DE 75 GRAMOS</t>
  </si>
  <si>
    <t>RESMA</t>
  </si>
  <si>
    <t>8</t>
  </si>
  <si>
    <t>PAPEL TAMAÑO OFICIO DE 75 GRAMOS</t>
  </si>
  <si>
    <t>PORTAPLANOS TAMAÑO CARTA PAQUETE POR 100 UNIDADES</t>
  </si>
  <si>
    <t>1</t>
  </si>
  <si>
    <t>SOBRES DE MANILA TAMAÑO CARTA MEMBRETEADOS</t>
  </si>
  <si>
    <t>20</t>
  </si>
  <si>
    <t>Avanzar en la actualización de la Unidad Forestal priorizada</t>
  </si>
  <si>
    <t>Unidad de ordeación forestal priorizada</t>
  </si>
  <si>
    <t>VALOR TOTAL AJUSTE 2021</t>
  </si>
  <si>
    <t>B. - PROGRAMACION PLAN DE NECESIDADES  AÑO 2021</t>
  </si>
  <si>
    <t>Realizar acciones para la articulación de los planes de vida con los instrumentos de planificación regional y local</t>
  </si>
  <si>
    <t>Número de UOF actualizadas</t>
  </si>
  <si>
    <t>Generar insumos para el acotamiento de rondas hídricas priorizadas</t>
  </si>
  <si>
    <t>Jurisdicción de Corpoboyacá</t>
  </si>
  <si>
    <t>Reconformación de los Consejos de Cuenca</t>
  </si>
  <si>
    <t>Realizar acciones para la armonización entre instrumentos de planeación ambiental para gestión territorial</t>
  </si>
  <si>
    <t>Número de acciones realizadas</t>
  </si>
  <si>
    <t>Claudia Catalina Rodríguez Lache</t>
  </si>
  <si>
    <t xml:space="preserve">Profesional especializada </t>
  </si>
  <si>
    <t>Contrato de prestación de servicios profesionales para realizaractividades en el marco del proyecto "Instrumentos de Planeación y Gestión Ambiental"</t>
  </si>
  <si>
    <t>Ingeniero Ambiental, Ingeniero Civil y/o Ingeniero Ambiental – Sanitario. Con estudios de postgrado en Gestión Ambiental o afines</t>
  </si>
  <si>
    <t>Experiencia general: de 31 a 36 meses a partir de la expedición de la tarjeta profesional o del título profesional según corresponda Experiencia específica: mínima certificada de quince (15)
meses como profesional en modelamiento de la calidad del agua</t>
  </si>
  <si>
    <t>X</t>
  </si>
  <si>
    <t>Contrato de prestación de servicios profesionales para apoyar las actividades del proyecto "Instrumentos de Planeación y Gestión Ambiental"</t>
  </si>
  <si>
    <t>Ingeniero Geógrafo y Ambiental, Ingeniero Ambiental, ingeniero Agrónomo, Ingeniero Catastral y Geodesta, Ingeniero Civil y Geógrafo.
Con estudios de postgrado en Sistemas de Información Geográfica, Cartografía o afines.</t>
  </si>
  <si>
    <t xml:space="preserve">
Experiencia general: de 31 a 36 meses a partir de la expedición de la tarjeta profesional o del título profesional según corresponda Experiencia específica: mínima certificada de quince (15)
meses como profesional en modelamiento de la calidad del agua</t>
  </si>
  <si>
    <t>Ingeniero Ambiental, Ingeniero Civil, y/o Ingeniero Ambiental – Sanitario. Con estudios de postgrado en recursos hídricos, ingeniería hidráulica, recursos hidráulicos, hidrosistemas o afines</t>
  </si>
  <si>
    <t xml:space="preserve">
Experiencia general: de 37 a 48 meses a partir de la expedición de la tarjeta profesional o del título profesional según corresponda. Experiencia específica: mínima certificada de (18) meses
como profesional de hidrología</t>
  </si>
  <si>
    <t>Profesional en Biología, ecología con  especialización en áreas relacionadas
Experiencia general: de 31 a 36 meses a partir de la expedición de la tarjeta profesional o del título profesional según corresponda</t>
  </si>
  <si>
    <t xml:space="preserve">
Experiencia específica: mínima certificada de quince (15) meses como profesional en modelamiento de la calidad del
agua</t>
  </si>
  <si>
    <t>Trabajo Social, Psicología o Antropología.
Con estudios de postgrado en Gestión Ambiental y Comunitaria o afines.</t>
  </si>
  <si>
    <t>Ingeniero Ambiental, Ingeniero Civil y/o Ingeniero Ambiental – Sanitario. Con estudios de postgrado en recursos hídricos o afines</t>
  </si>
  <si>
    <t>Geólogo o Ingeniero geólogo o afín, especialista en geomorfología</t>
  </si>
  <si>
    <t xml:space="preserve">Experiencia profesional de 13 a 20 meses. </t>
  </si>
  <si>
    <t xml:space="preserve">Experiencia profesional de 7 a 12 meses. </t>
  </si>
  <si>
    <t>Profesional en Economia, Administración Publica, Medicina Veterinaria y Zootecnica, Administración de Empresas</t>
  </si>
  <si>
    <t>Prestación de servicios profesionales para realizar actividades en el marco de los proyectos "ordenamiento territorial", "Instrumentos de planeación y gestión ambiental" y "lucha contra la crisis climática"</t>
  </si>
  <si>
    <t>Ingeniero sanitario y/o ambiental</t>
  </si>
  <si>
    <t>13 a 24 meses de experiencia profesional</t>
  </si>
  <si>
    <t>Actualización del régimen de ordenación forestal de la Unidad Occidente</t>
  </si>
  <si>
    <t>10 meses</t>
  </si>
  <si>
    <t>CNV CAR 2645-2020 PORH</t>
  </si>
  <si>
    <t>Publicación en diario de alta circulación para convocatoria consejos de cuenca</t>
  </si>
  <si>
    <t>Global</t>
  </si>
  <si>
    <t>número de acciones ejecutadas</t>
  </si>
  <si>
    <t>Porcentaje de avance en la formulación y/o ajuste de PMA</t>
  </si>
  <si>
    <t>Avanzar en la formulación del PMA del sistema acuífero de la vereda La Hoya, municipio de Gachantivá</t>
  </si>
  <si>
    <t>Sistema acuífero de la vereda La Hoya, municipio de Gachantivá</t>
  </si>
  <si>
    <t xml:space="preserve">Avanzar en la formulación del PORH Lago de Tota y ríos Tobal, Olarte, Hatolaguna y las quebradas, La Mugre y Los Pozos (El Pozo) </t>
  </si>
  <si>
    <t xml:space="preserve">Lago de Tota y ríos Tobal, Olarte, Hatolaguna y las quebradas, La Mugre y Los Pozos (El Pozo) </t>
  </si>
  <si>
    <t>Profesional especializado en Gestión de proyectos</t>
  </si>
  <si>
    <t>Formulación del Plan de Ordenamiento del Recurso Hídrico - PORH, para tres Unidades Hidrográficas de nivel uno (I) Río Palenque, Río Guaquimay y Río Negro en la subzona hidrográfica del Río Carare (Minero).</t>
  </si>
  <si>
    <t>4 meses</t>
  </si>
  <si>
    <t>Definición de estrategias para el manejo de suelos de protección del embalse la Copa</t>
  </si>
  <si>
    <t>Formulación de PORH Cuenca Lago de Tota</t>
  </si>
  <si>
    <t>12 meses</t>
  </si>
  <si>
    <t>Formulación de Plan de Manejo de Acuiferos, vereda la Hoya, municipio de Gachantivá</t>
  </si>
  <si>
    <t>7 meses</t>
  </si>
  <si>
    <t>-</t>
  </si>
  <si>
    <t>Avanzar en la Formulación y/o  ajuste de los
POMCA, Planes de Manejo de Acuíferos- PMA y Planes de Manejo de Microcuencas – PMM.</t>
  </si>
  <si>
    <t>Adición de recursos por suscripción del Convenio Interadministrativo CAR - 2645 de 2020 suscrito con la Corporación Autónoma Regional de Cundinamarca – CAR</t>
  </si>
  <si>
    <t>Modificación realizada mediante Acuerdo 05 del 28 de abril de 2021, que adicionó al presupuesto de 2021, los excedentes financieros de los recursos propios de la vigencia 2020; y el Acuerdo 06 del 28 de abril de 2021, por medio del cual se modificó el Plan de Acción Cuatrienal “Acciones Sostenibles – 2020-2023, tiempo de pactar la paz con la naturaleza.</t>
  </si>
  <si>
    <t>Planeación Territorial y Paz con la Naturaleza
Biocentrismo y contribuciones de la naturaleza
Conservación, respeto y aprovechamiento del agua</t>
  </si>
  <si>
    <t>10 MESES</t>
  </si>
  <si>
    <t>Acotamiento de la ronda hídrica del Río de Piedras ubicado en los Municipios de Sotaquirá y Cómbita, jurisdicción de Corpoboyacá, Departamento de Boyacá</t>
  </si>
  <si>
    <t>Modificación de valores de proyección de contratación, de acuerdo a Traslado presupuestal realizada mediante Resolución 950 del 18 de junio de 2021, y presupuestos de contratación ajustada</t>
  </si>
  <si>
    <t>Porcentaje de avance en la
formulación y/o ajuste de PMM</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</si>
  <si>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</si>
  <si>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</si>
  <si>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</si>
  <si>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</si>
  <si>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</si>
  <si>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</si>
  <si>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</si>
  <si>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</si>
  <si>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</si>
  <si>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</si>
  <si>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</si>
  <si>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20104 EVALUACIÓN Y SEGUIMIENTO LICENCIAS , SALVOCONDUCTOS - EXCEDENTES</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</si>
  <si>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</si>
  <si>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</si>
  <si>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</si>
  <si>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</si>
  <si>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</si>
  <si>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</si>
  <si>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</si>
  <si>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</si>
  <si>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</si>
  <si>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</si>
  <si>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</si>
  <si>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</si>
  <si>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</si>
  <si>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</si>
  <si>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</si>
  <si>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</si>
  <si>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</si>
  <si>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</si>
  <si>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</si>
  <si>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</si>
  <si>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</si>
  <si>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</si>
  <si>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</si>
  <si>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</si>
  <si>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</si>
  <si>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t>Redistribución de valores de fuentes entre actividades, de acuerdo a traslado presupuestal realizada entre fuentes por la oficina de presupuesto. No se cuenta con Acto administrativo que soporte dicha actividad. Se deja constancia que con dicho traslado de incrementa el techo presupuestal inicial en $960.000.000 ($333.937.089,84 GENSA y $626.062.910,16 Hidrosogamoso), valor que a su vez se reduce en la adición de recursos de excedentes financieros por sobretasa ambiental aprobado mediante Acuerdo 05 del 28 de abril de 2021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</si>
</sst>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quot;$&quot;\ #,##0"/>
    <numFmt numFmtId="198" formatCode="[$$-240A]\ #,##0"/>
    <numFmt numFmtId="199" formatCode="&quot;$&quot;\ #,##0;[Red]&quot;$&quot;\ #,##0"/>
    <numFmt numFmtId="200" formatCode="_(&quot;$&quot;\ * #,##0.0_);_(&quot;$&quot;\ * \(#,##0.0\);_(&quot;$&quot;\ * &quot;-&quot;??_);_(@_)"/>
    <numFmt numFmtId="201" formatCode="_(&quot;$&quot;\ * #,##0_);_(&quot;$&quot;\ * \(#,##0\);_(&quot;$&quot;\ * &quot;-&quot;??_);_(@_)"/>
    <numFmt numFmtId="202" formatCode="[$-240A]dddd\,\ dd&quot; de &quot;mmmm&quot; de &quot;yyyy"/>
    <numFmt numFmtId="203" formatCode="[$-240A]h:mm:ss\ AM/PM"/>
    <numFmt numFmtId="204" formatCode="_(* #,##0.0_);_(* \(#,##0.0\);_(* &quot;-&quot;??_);_(@_)"/>
    <numFmt numFmtId="205" formatCode="&quot;$&quot;#,##0.00"/>
    <numFmt numFmtId="206" formatCode="_(&quot;$&quot;\ * #,##0.0_);_(&quot;$&quot;\ * \(#,##0.0\);_(&quot;$&quot;\ * &quot;-&quot;_);_(@_)"/>
    <numFmt numFmtId="207" formatCode="_(&quot;$&quot;\ * #,##0.00_);_(&quot;$&quot;\ * \(#,##0.00\);_(&quot;$&quot;\ * &quot;-&quot;_);_(@_)"/>
    <numFmt numFmtId="208" formatCode="_-&quot;$&quot;* #,##0.000_-;\-&quot;$&quot;* #,##0.000_-;_-&quot;$&quot;* &quot;-&quot;??_-;_-@_-"/>
    <numFmt numFmtId="209" formatCode="_-&quot;$&quot;* #,##0.000_-;\-&quot;$&quot;* #,##0.000_-;_-&quot;$&quot;* &quot;-&quot;???_-;_-@_-"/>
    <numFmt numFmtId="210" formatCode="_(* #,##0.000_);_(* \(#,##0.000\);_(* &quot;-&quot;??_);_(@_)"/>
    <numFmt numFmtId="211" formatCode="_(&quot;$&quot;\ * #,##0.000_);_(&quot;$&quot;\ * \(#,##0.000\);_(&quot;$&quot;\ * &quot;-&quot;_);_(@_)"/>
  </numFmts>
  <fonts count="5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b/>
      <sz val="9"/>
      <color indexed="22"/>
      <name val="Arial"/>
      <family val="2"/>
    </font>
    <font>
      <b/>
      <sz val="12"/>
      <name val="Arial"/>
      <family val="2"/>
    </font>
    <font>
      <sz val="9"/>
      <name val="Tahoma"/>
      <family val="2"/>
    </font>
    <font>
      <b/>
      <sz val="11"/>
      <name val="Arial"/>
      <family val="2"/>
    </font>
    <font>
      <b/>
      <sz val="11"/>
      <color indexed="55"/>
      <name val="Arial"/>
      <family val="2"/>
    </font>
    <font>
      <b/>
      <sz val="9"/>
      <name val="Tahoma"/>
      <family val="2"/>
    </font>
    <font>
      <u val="single"/>
      <sz val="10"/>
      <color indexed="12"/>
      <name val="Arial"/>
      <family val="2"/>
    </font>
    <font>
      <u val="single"/>
      <sz val="10"/>
      <color indexed="20"/>
      <name val="Arial"/>
      <family val="2"/>
    </font>
    <font>
      <sz val="11"/>
      <color indexed="8"/>
      <name val="Arial Narrow"/>
      <family val="2"/>
    </font>
    <font>
      <b/>
      <sz val="11"/>
      <name val="Calibri"/>
      <family val="2"/>
    </font>
    <font>
      <sz val="10"/>
      <color indexed="8"/>
      <name val="Arial"/>
      <family val="2"/>
    </font>
    <font>
      <b/>
      <sz val="10"/>
      <color indexed="8"/>
      <name val="Arial"/>
      <family val="2"/>
    </font>
    <font>
      <sz val="8"/>
      <color indexed="10"/>
      <name val="Arial"/>
      <family val="2"/>
    </font>
    <font>
      <sz val="10"/>
      <color indexed="10"/>
      <name val="Arial"/>
      <family val="2"/>
    </font>
    <font>
      <b/>
      <sz val="8"/>
      <color indexed="63"/>
      <name val="Arial"/>
      <family val="2"/>
    </font>
    <font>
      <b/>
      <sz val="13.5"/>
      <color indexed="63"/>
      <name val="Verdana"/>
      <family val="2"/>
    </font>
    <font>
      <sz val="8"/>
      <name val="Segoe UI"/>
      <family val="2"/>
    </font>
    <font>
      <u val="single"/>
      <sz val="10"/>
      <color theme="10"/>
      <name val="Arial"/>
      <family val="2"/>
    </font>
    <font>
      <u val="single"/>
      <sz val="10"/>
      <color theme="11"/>
      <name val="Arial"/>
      <family val="2"/>
    </font>
    <font>
      <sz val="11"/>
      <color theme="1"/>
      <name val="Arial Narrow"/>
      <family val="2"/>
    </font>
    <font>
      <sz val="10"/>
      <color theme="1"/>
      <name val="Arial"/>
      <family val="2"/>
    </font>
    <font>
      <b/>
      <sz val="10"/>
      <color theme="1"/>
      <name val="Arial"/>
      <family val="2"/>
    </font>
    <font>
      <sz val="8"/>
      <color rgb="FFFF0000"/>
      <name val="Arial"/>
      <family val="2"/>
    </font>
    <font>
      <sz val="10"/>
      <color rgb="FFFF0000"/>
      <name val="Arial"/>
      <family val="2"/>
    </font>
    <font>
      <b/>
      <sz val="8"/>
      <color rgb="FF202124"/>
      <name val="Arial"/>
      <family val="2"/>
    </font>
    <font>
      <b/>
      <sz val="13.5"/>
      <color rgb="FF222222"/>
      <name val="Verdan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5" tint="0.39998000860214233"/>
        <bgColor indexed="64"/>
      </patternFill>
    </fill>
    <fill>
      <patternFill patternType="solid">
        <fgColor theme="2" tint="-0.499969989061355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top/>
      <bottom/>
    </border>
    <border>
      <left style="thin"/>
      <right/>
      <top/>
      <bottom style="thin"/>
    </border>
    <border>
      <left/>
      <right/>
      <top/>
      <bottom style="thin"/>
    </border>
    <border>
      <left/>
      <right style="thin"/>
      <top/>
      <bottom/>
    </border>
    <border>
      <left style="thin"/>
      <right style="thin"/>
      <top/>
      <bottom style="thin"/>
    </border>
    <border>
      <left/>
      <right style="thin"/>
      <top/>
      <bottom style="thin"/>
    </border>
    <border>
      <left style="thin"/>
      <right style="thin"/>
      <top style="thin"/>
      <bottom/>
    </border>
    <border>
      <left style="thin"/>
      <right/>
      <top style="thin"/>
      <bottom style="thin"/>
    </border>
    <border>
      <left/>
      <right/>
      <top style="medium"/>
      <bottom/>
    </border>
    <border>
      <left/>
      <right style="medium"/>
      <top style="medium"/>
      <bottom/>
    </border>
    <border>
      <left/>
      <right style="medium"/>
      <top/>
      <bottom/>
    </border>
    <border>
      <left style="thin"/>
      <right style="thin"/>
      <top style="thin"/>
      <bottom style="medium"/>
    </border>
    <border>
      <left/>
      <right/>
      <top/>
      <bottom style="medium"/>
    </border>
    <border>
      <left/>
      <right style="medium"/>
      <top/>
      <bottom style="medium"/>
    </border>
    <border>
      <left style="thin"/>
      <right style="medium"/>
      <top style="thin"/>
      <bottom style="thin"/>
    </border>
    <border>
      <left/>
      <right/>
      <top style="medium"/>
      <bottom style="medium"/>
    </border>
    <border>
      <left/>
      <right style="medium"/>
      <top style="medium"/>
      <bottom style="medium"/>
    </border>
    <border>
      <left style="thin"/>
      <right/>
      <top style="thin"/>
      <botto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medium"/>
      <right/>
      <top style="medium"/>
      <bottom style="medium"/>
    </border>
    <border>
      <left style="thin"/>
      <right style="thin"/>
      <top/>
      <bottom/>
    </border>
    <border>
      <left/>
      <right/>
      <top style="thin"/>
      <bottom/>
    </border>
    <border>
      <left style="medium"/>
      <right/>
      <top style="thin"/>
      <bottom style="thin"/>
    </border>
    <border>
      <left/>
      <right/>
      <top style="thin"/>
      <bottom style="thin"/>
    </border>
    <border>
      <left style="medium"/>
      <right style="thin"/>
      <top style="thin"/>
      <bottom style="thin"/>
    </border>
    <border>
      <left/>
      <right style="thin"/>
      <top style="thin"/>
      <bottom style="thin"/>
    </border>
    <border>
      <left/>
      <right style="thin"/>
      <top style="thin"/>
      <bottom/>
    </border>
    <border>
      <left style="medium"/>
      <right/>
      <top style="medium"/>
      <bottom/>
    </border>
    <border>
      <left/>
      <right style="thin"/>
      <top style="medium"/>
      <bottom/>
    </border>
    <border>
      <left style="medium"/>
      <right style="thin"/>
      <top style="medium"/>
      <bottom/>
    </border>
    <border>
      <left style="medium"/>
      <right style="thin"/>
      <top/>
      <bottom/>
    </border>
    <border>
      <left style="thin"/>
      <right/>
      <top style="medium"/>
      <botto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top style="medium"/>
      <bottom style="thin"/>
    </border>
    <border>
      <left style="medium"/>
      <right/>
      <top style="thin"/>
      <bottom/>
    </border>
    <border>
      <left style="medium"/>
      <right/>
      <top style="thin"/>
      <bottom style="medium"/>
    </border>
    <border>
      <left style="thin"/>
      <right style="thin"/>
      <top style="medium"/>
      <bottom/>
    </border>
    <border>
      <left>
        <color indexed="63"/>
      </left>
      <right style="medium"/>
      <top style="thin"/>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46"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60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4" fillId="0" borderId="10" xfId="0" applyFont="1" applyBorder="1" applyAlignment="1">
      <alignment horizontal="center" vertical="center" wrapText="1"/>
    </xf>
    <xf numFmtId="3" fontId="22" fillId="0" borderId="0" xfId="63" applyNumberFormat="1" applyFont="1" applyFill="1" applyBorder="1" applyAlignment="1">
      <alignment horizontal="left" vertical="center"/>
    </xf>
    <xf numFmtId="0" fontId="0" fillId="0" borderId="0" xfId="0" applyAlignment="1">
      <alignment horizontal="center" vertical="center"/>
    </xf>
    <xf numFmtId="0" fontId="22" fillId="0" borderId="0" xfId="0" applyFont="1" applyFill="1" applyAlignment="1">
      <alignment vertical="center"/>
    </xf>
    <xf numFmtId="0" fontId="26" fillId="0" borderId="0" xfId="0" applyFont="1" applyAlignment="1">
      <alignment vertical="center"/>
    </xf>
    <xf numFmtId="188" fontId="0" fillId="0" borderId="0" xfId="65" applyNumberFormat="1" applyAlignment="1">
      <alignment vertical="center"/>
    </xf>
    <xf numFmtId="188" fontId="0" fillId="0" borderId="0" xfId="65" applyNumberFormat="1" applyFont="1" applyAlignment="1">
      <alignment vertical="center"/>
    </xf>
    <xf numFmtId="0" fontId="26" fillId="0" borderId="0" xfId="0" applyFont="1" applyFill="1" applyAlignment="1">
      <alignment vertical="center"/>
    </xf>
    <xf numFmtId="3" fontId="22" fillId="0" borderId="0" xfId="0" applyNumberFormat="1" applyFont="1" applyFill="1" applyAlignment="1">
      <alignment vertical="center"/>
    </xf>
    <xf numFmtId="188" fontId="22" fillId="0" borderId="0" xfId="64" applyNumberFormat="1" applyFont="1" applyFill="1" applyAlignment="1">
      <alignment vertical="center"/>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188" fontId="26" fillId="0" borderId="10" xfId="64"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64" applyNumberFormat="1" applyFont="1" applyFill="1" applyBorder="1" applyAlignment="1">
      <alignment horizontal="right" vertical="center"/>
    </xf>
    <xf numFmtId="3" fontId="26" fillId="0" borderId="0" xfId="0" applyNumberFormat="1" applyFont="1" applyFill="1" applyAlignment="1">
      <alignment vertical="center"/>
    </xf>
    <xf numFmtId="0" fontId="23" fillId="0" borderId="0" xfId="0" applyFont="1" applyBorder="1" applyAlignment="1">
      <alignment vertical="center"/>
    </xf>
    <xf numFmtId="0" fontId="20" fillId="0" borderId="0" xfId="0" applyFont="1" applyBorder="1" applyAlignment="1">
      <alignment horizontal="center" vertical="center"/>
    </xf>
    <xf numFmtId="189" fontId="20" fillId="0" borderId="0" xfId="67" applyNumberFormat="1" applyFont="1" applyFill="1" applyBorder="1" applyAlignment="1">
      <alignment horizontal="center" vertical="center" wrapText="1"/>
    </xf>
    <xf numFmtId="49" fontId="19" fillId="0" borderId="0" xfId="66" applyNumberFormat="1" applyFont="1" applyFill="1" applyBorder="1" applyAlignment="1">
      <alignment horizontal="center"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19" fillId="0" borderId="10" xfId="0" applyFont="1" applyBorder="1" applyAlignment="1">
      <alignment horizontal="justify" vertical="center" wrapText="1"/>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0" borderId="0" xfId="0" applyFill="1"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horizontal="center" vertical="center" wrapText="1"/>
    </xf>
    <xf numFmtId="0" fontId="20" fillId="16"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0" fillId="0" borderId="11" xfId="0" applyFont="1" applyFill="1" applyBorder="1" applyAlignment="1">
      <alignment horizontal="justify" vertical="center"/>
    </xf>
    <xf numFmtId="0" fontId="0" fillId="0" borderId="11" xfId="0" applyFont="1" applyFill="1" applyBorder="1" applyAlignment="1">
      <alignment horizontal="left" vertical="center"/>
    </xf>
    <xf numFmtId="0" fontId="20" fillId="0" borderId="12" xfId="0" applyFont="1" applyFill="1" applyBorder="1" applyAlignment="1">
      <alignment horizontal="left" vertical="center"/>
    </xf>
    <xf numFmtId="49" fontId="19" fillId="0" borderId="13" xfId="66" applyNumberFormat="1" applyFont="1" applyFill="1" applyBorder="1" applyAlignment="1">
      <alignment horizontal="center" vertical="center"/>
    </xf>
    <xf numFmtId="0" fontId="21" fillId="0" borderId="14" xfId="0" applyFont="1" applyFill="1" applyBorder="1" applyAlignment="1">
      <alignment horizontal="center" vertical="center"/>
    </xf>
    <xf numFmtId="49" fontId="19" fillId="0" borderId="14" xfId="66" applyNumberFormat="1" applyFont="1" applyFill="1" applyBorder="1" applyAlignment="1">
      <alignment horizontal="center" vertical="center"/>
    </xf>
    <xf numFmtId="0" fontId="21" fillId="0" borderId="15" xfId="0" applyFont="1" applyFill="1" applyBorder="1" applyAlignment="1">
      <alignment horizontal="center" vertical="center"/>
    </xf>
    <xf numFmtId="49" fontId="19" fillId="0" borderId="16" xfId="66" applyNumberFormat="1" applyFont="1" applyFill="1" applyBorder="1" applyAlignment="1">
      <alignment horizontal="center" vertical="center"/>
    </xf>
    <xf numFmtId="0" fontId="21" fillId="16" borderId="15" xfId="0" applyFont="1" applyFill="1" applyBorder="1" applyAlignment="1">
      <alignment horizontal="center" vertical="center"/>
    </xf>
    <xf numFmtId="0" fontId="21" fillId="16" borderId="12"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15" xfId="0" applyFont="1" applyBorder="1" applyAlignment="1">
      <alignment horizontal="center" vertical="center"/>
    </xf>
    <xf numFmtId="0" fontId="0" fillId="0" borderId="10" xfId="0" applyFont="1" applyBorder="1" applyAlignment="1">
      <alignment horizontal="center" vertical="center" wrapText="1"/>
    </xf>
    <xf numFmtId="0" fontId="26"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0" fontId="0" fillId="24" borderId="10" xfId="0" applyFill="1" applyBorder="1" applyAlignment="1">
      <alignment vertical="center" wrapText="1"/>
    </xf>
    <xf numFmtId="189" fontId="0" fillId="0" borderId="10" xfId="67" applyNumberFormat="1" applyFont="1" applyFill="1" applyBorder="1" applyAlignment="1">
      <alignment horizontal="justify" vertical="center" wrapText="1"/>
    </xf>
    <xf numFmtId="3" fontId="0" fillId="0" borderId="10" xfId="0" applyNumberFormat="1" applyFont="1" applyFill="1" applyBorder="1" applyAlignment="1">
      <alignment horizontal="justify" vertical="center" wrapText="1"/>
    </xf>
    <xf numFmtId="0" fontId="21" fillId="0" borderId="0" xfId="0" applyFont="1" applyFill="1" applyBorder="1" applyAlignment="1">
      <alignment horizontal="justify" vertical="center" wrapText="1"/>
    </xf>
    <xf numFmtId="191" fontId="19" fillId="0" borderId="0" xfId="0" applyNumberFormat="1" applyFont="1" applyFill="1" applyBorder="1" applyAlignment="1">
      <alignment horizontal="center" vertical="center" wrapText="1"/>
    </xf>
    <xf numFmtId="190" fontId="0" fillId="0" borderId="0" xfId="0" applyNumberFormat="1" applyFont="1" applyFill="1" applyBorder="1" applyAlignment="1">
      <alignment horizontal="left" vertical="center" wrapText="1"/>
    </xf>
    <xf numFmtId="186" fontId="20" fillId="0" borderId="13" xfId="0" applyNumberFormat="1" applyFont="1" applyFill="1" applyBorder="1" applyAlignment="1">
      <alignment horizontal="left" vertical="center" wrapText="1"/>
    </xf>
    <xf numFmtId="0" fontId="0" fillId="0" borderId="10" xfId="0" applyFont="1" applyBorder="1" applyAlignment="1">
      <alignment horizontal="justify" vertical="center" wrapText="1"/>
    </xf>
    <xf numFmtId="0" fontId="20"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ill="1" applyAlignment="1">
      <alignment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9" fontId="19"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196" fontId="0" fillId="0" borderId="10" xfId="0" applyNumberFormat="1" applyFont="1" applyFill="1" applyBorder="1" applyAlignment="1">
      <alignment horizontal="center" vertical="center" wrapText="1"/>
    </xf>
    <xf numFmtId="189" fontId="0" fillId="24" borderId="10" xfId="66" applyNumberFormat="1" applyFont="1" applyFill="1" applyBorder="1" applyAlignment="1">
      <alignment horizontal="center" vertical="center" wrapText="1"/>
    </xf>
    <xf numFmtId="44" fontId="0" fillId="0" borderId="0" xfId="0" applyNumberFormat="1" applyBorder="1" applyAlignment="1">
      <alignment vertical="center"/>
    </xf>
    <xf numFmtId="189" fontId="23" fillId="0" borderId="0" xfId="0" applyNumberFormat="1" applyFont="1" applyBorder="1" applyAlignment="1">
      <alignment vertical="center"/>
    </xf>
    <xf numFmtId="44" fontId="23" fillId="0" borderId="0" xfId="0" applyNumberFormat="1" applyFont="1" applyBorder="1" applyAlignment="1">
      <alignment vertical="center"/>
    </xf>
    <xf numFmtId="189" fontId="0" fillId="0" borderId="0" xfId="0" applyNumberFormat="1" applyAlignment="1">
      <alignment vertical="center"/>
    </xf>
    <xf numFmtId="176" fontId="0" fillId="0" borderId="0" xfId="68" applyFont="1" applyBorder="1" applyAlignment="1">
      <alignment vertical="center"/>
    </xf>
    <xf numFmtId="176" fontId="36" fillId="24" borderId="0" xfId="68" applyFont="1" applyFill="1" applyBorder="1" applyAlignment="1">
      <alignment vertical="center"/>
    </xf>
    <xf numFmtId="0" fontId="22" fillId="0" borderId="10" xfId="0" applyFont="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Font="1" applyFill="1" applyBorder="1" applyAlignment="1">
      <alignment horizontal="left" vertical="top" wrapText="1"/>
    </xf>
    <xf numFmtId="189" fontId="0" fillId="24" borderId="10" xfId="67" applyNumberFormat="1" applyFont="1" applyFill="1" applyBorder="1" applyAlignment="1">
      <alignment horizontal="justify" vertical="center" wrapText="1"/>
    </xf>
    <xf numFmtId="9" fontId="0" fillId="24" borderId="10" xfId="76" applyFont="1" applyFill="1" applyBorder="1" applyAlignment="1">
      <alignment horizontal="center" vertical="center" wrapText="1"/>
    </xf>
    <xf numFmtId="196" fontId="0" fillId="24" borderId="10" xfId="0" applyNumberFormat="1" applyFont="1" applyFill="1" applyBorder="1" applyAlignment="1">
      <alignment horizontal="center" vertical="center" wrapText="1"/>
    </xf>
    <xf numFmtId="0" fontId="0" fillId="24" borderId="10" xfId="0" applyFont="1" applyFill="1" applyBorder="1" applyAlignment="1">
      <alignment horizontal="justify" vertical="center" wrapText="1"/>
    </xf>
    <xf numFmtId="14" fontId="0" fillId="0" borderId="10" xfId="0" applyNumberFormat="1" applyFont="1" applyBorder="1" applyAlignment="1">
      <alignment horizontal="right" vertical="center"/>
    </xf>
    <xf numFmtId="49" fontId="22" fillId="0" borderId="10"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189" fontId="0" fillId="24" borderId="10" xfId="66" applyNumberFormat="1" applyFont="1" applyFill="1" applyBorder="1" applyAlignment="1">
      <alignment vertical="center"/>
    </xf>
    <xf numFmtId="197" fontId="26" fillId="0" borderId="10" xfId="64" applyNumberFormat="1" applyFont="1" applyFill="1" applyBorder="1" applyAlignment="1">
      <alignment horizontal="right" vertical="center"/>
    </xf>
    <xf numFmtId="197" fontId="22" fillId="0" borderId="10" xfId="64" applyNumberFormat="1" applyFont="1" applyFill="1" applyBorder="1" applyAlignment="1">
      <alignment horizontal="right" vertical="center" wrapText="1"/>
    </xf>
    <xf numFmtId="0" fontId="0" fillId="24" borderId="10" xfId="0" applyFont="1" applyFill="1" applyBorder="1" applyAlignment="1">
      <alignment horizontal="center" vertical="center" wrapText="1"/>
    </xf>
    <xf numFmtId="1" fontId="0" fillId="24" borderId="10" xfId="76"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9" fontId="0" fillId="0" borderId="10" xfId="67" applyNumberFormat="1" applyFont="1" applyFill="1" applyBorder="1" applyAlignment="1">
      <alignment horizontal="center" vertical="center" wrapText="1"/>
    </xf>
    <xf numFmtId="0" fontId="0" fillId="0" borderId="10"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198" fontId="47" fillId="0" borderId="10" xfId="0" applyNumberFormat="1" applyFont="1" applyBorder="1" applyAlignment="1">
      <alignment/>
    </xf>
    <xf numFmtId="0" fontId="0" fillId="0" borderId="17" xfId="0" applyFont="1" applyBorder="1" applyAlignment="1">
      <alignment horizontal="center" vertical="center" wrapText="1"/>
    </xf>
    <xf numFmtId="0" fontId="0" fillId="24" borderId="17" xfId="0" applyNumberFormat="1" applyFont="1" applyFill="1" applyBorder="1" applyAlignment="1">
      <alignment horizontal="center" vertical="center" wrapText="1"/>
    </xf>
    <xf numFmtId="0" fontId="0" fillId="24" borderId="15"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7" xfId="0" applyFill="1" applyBorder="1" applyAlignment="1">
      <alignment horizontal="center" vertical="center" wrapText="1"/>
    </xf>
    <xf numFmtId="0" fontId="23" fillId="24" borderId="19" xfId="73" applyFont="1" applyFill="1" applyBorder="1" applyAlignment="1">
      <alignment horizontal="center" vertical="center"/>
      <protection/>
    </xf>
    <xf numFmtId="0" fontId="0" fillId="0" borderId="0" xfId="73" applyAlignment="1">
      <alignment vertical="center"/>
      <protection/>
    </xf>
    <xf numFmtId="0" fontId="23" fillId="24" borderId="0" xfId="73" applyFont="1" applyFill="1" applyAlignment="1">
      <alignment horizontal="center" vertical="center"/>
      <protection/>
    </xf>
    <xf numFmtId="0" fontId="48" fillId="24" borderId="19" xfId="73" applyFont="1" applyFill="1" applyBorder="1" applyAlignment="1">
      <alignment horizontal="left" vertical="center"/>
      <protection/>
    </xf>
    <xf numFmtId="0" fontId="49" fillId="24" borderId="19" xfId="73" applyFont="1" applyFill="1" applyBorder="1" applyAlignment="1">
      <alignment vertical="center"/>
      <protection/>
    </xf>
    <xf numFmtId="0" fontId="49" fillId="24" borderId="20" xfId="73" applyFont="1" applyFill="1" applyBorder="1" applyAlignment="1">
      <alignment vertical="center"/>
      <protection/>
    </xf>
    <xf numFmtId="0" fontId="50" fillId="0" borderId="0" xfId="73" applyFont="1" applyAlignment="1">
      <alignment vertical="center"/>
      <protection/>
    </xf>
    <xf numFmtId="189" fontId="20" fillId="24" borderId="0" xfId="66" applyNumberFormat="1" applyFont="1" applyFill="1" applyBorder="1" applyAlignment="1">
      <alignment horizontal="center" vertical="center" wrapText="1"/>
    </xf>
    <xf numFmtId="0" fontId="21" fillId="24" borderId="0" xfId="73" applyFont="1" applyFill="1" applyAlignment="1">
      <alignment horizontal="center" vertical="center" wrapText="1"/>
      <protection/>
    </xf>
    <xf numFmtId="0" fontId="21" fillId="24" borderId="21" xfId="73" applyFont="1" applyFill="1" applyBorder="1" applyAlignment="1">
      <alignment horizontal="center" vertical="center" wrapText="1"/>
      <protection/>
    </xf>
    <xf numFmtId="0" fontId="25" fillId="24" borderId="0" xfId="73" applyFont="1" applyFill="1" applyAlignment="1">
      <alignment horizontal="center" vertical="center" wrapText="1"/>
      <protection/>
    </xf>
    <xf numFmtId="0" fontId="25" fillId="24" borderId="21" xfId="73" applyFont="1" applyFill="1" applyBorder="1" applyAlignment="1">
      <alignment horizontal="center" vertical="center" wrapText="1"/>
      <protection/>
    </xf>
    <xf numFmtId="0" fontId="0" fillId="0" borderId="10" xfId="73" applyBorder="1" applyAlignment="1">
      <alignment vertical="center"/>
      <protection/>
    </xf>
    <xf numFmtId="0" fontId="20" fillId="0" borderId="10" xfId="73" applyFont="1" applyBorder="1" applyAlignment="1">
      <alignment horizontal="center" vertical="center" wrapText="1"/>
      <protection/>
    </xf>
    <xf numFmtId="189" fontId="20" fillId="0" borderId="10" xfId="66" applyNumberFormat="1" applyFont="1" applyFill="1" applyBorder="1" applyAlignment="1">
      <alignment horizontal="center" vertical="center" wrapText="1"/>
    </xf>
    <xf numFmtId="189" fontId="20" fillId="0" borderId="0" xfId="66" applyNumberFormat="1" applyFont="1" applyFill="1" applyBorder="1" applyAlignment="1">
      <alignment horizontal="center" vertical="center" wrapText="1"/>
    </xf>
    <xf numFmtId="0" fontId="0" fillId="0" borderId="10" xfId="73" applyBorder="1" applyAlignment="1">
      <alignment horizontal="center" vertical="center"/>
      <protection/>
    </xf>
    <xf numFmtId="189" fontId="0" fillId="0" borderId="10" xfId="66" applyNumberFormat="1" applyFont="1" applyFill="1" applyBorder="1" applyAlignment="1">
      <alignment vertical="center"/>
    </xf>
    <xf numFmtId="189" fontId="0" fillId="0" borderId="0" xfId="66" applyNumberFormat="1" applyFont="1" applyFill="1" applyBorder="1" applyAlignment="1">
      <alignment vertical="center"/>
    </xf>
    <xf numFmtId="0" fontId="19" fillId="24" borderId="0" xfId="73" applyFont="1" applyFill="1" applyAlignment="1">
      <alignment vertical="center"/>
      <protection/>
    </xf>
    <xf numFmtId="0" fontId="19" fillId="24" borderId="21" xfId="73" applyFont="1" applyFill="1" applyBorder="1" applyAlignment="1">
      <alignment vertical="center"/>
      <protection/>
    </xf>
    <xf numFmtId="189" fontId="20" fillId="24" borderId="22" xfId="66" applyNumberFormat="1" applyFont="1" applyFill="1" applyBorder="1" applyAlignment="1">
      <alignment vertical="center"/>
    </xf>
    <xf numFmtId="189" fontId="20" fillId="24" borderId="23" xfId="66" applyNumberFormat="1" applyFont="1" applyFill="1" applyBorder="1" applyAlignment="1">
      <alignment vertical="center"/>
    </xf>
    <xf numFmtId="0" fontId="19" fillId="24" borderId="23" xfId="73" applyFont="1" applyFill="1" applyBorder="1" applyAlignment="1">
      <alignment horizontal="center" vertical="center"/>
      <protection/>
    </xf>
    <xf numFmtId="0" fontId="19" fillId="24" borderId="24" xfId="73" applyFont="1" applyFill="1" applyBorder="1" applyAlignment="1">
      <alignment horizontal="center" vertical="center"/>
      <protection/>
    </xf>
    <xf numFmtId="0" fontId="20" fillId="24" borderId="19" xfId="73" applyFont="1" applyFill="1" applyBorder="1" applyAlignment="1">
      <alignment horizontal="left" vertical="center"/>
      <protection/>
    </xf>
    <xf numFmtId="0" fontId="19" fillId="24" borderId="19" xfId="73" applyFont="1" applyFill="1" applyBorder="1" applyAlignment="1">
      <alignment vertical="center"/>
      <protection/>
    </xf>
    <xf numFmtId="0" fontId="19" fillId="24" borderId="20" xfId="73" applyFont="1" applyFill="1" applyBorder="1" applyAlignment="1">
      <alignment vertical="center"/>
      <protection/>
    </xf>
    <xf numFmtId="0" fontId="20" fillId="0" borderId="0" xfId="73" applyFont="1" applyAlignment="1">
      <alignment horizontal="center" vertical="center" wrapText="1"/>
      <protection/>
    </xf>
    <xf numFmtId="0" fontId="25" fillId="24" borderId="10" xfId="73" applyFont="1" applyFill="1" applyBorder="1" applyAlignment="1">
      <alignment horizontal="center" vertical="center" wrapText="1"/>
      <protection/>
    </xf>
    <xf numFmtId="0" fontId="25" fillId="24" borderId="25" xfId="73" applyFont="1" applyFill="1" applyBorder="1" applyAlignment="1">
      <alignment horizontal="center" vertical="center" wrapText="1"/>
      <protection/>
    </xf>
    <xf numFmtId="0" fontId="25" fillId="0" borderId="0" xfId="73" applyFont="1" applyAlignment="1">
      <alignment vertical="center"/>
      <protection/>
    </xf>
    <xf numFmtId="189" fontId="25" fillId="0" borderId="0" xfId="73" applyNumberFormat="1" applyFont="1" applyAlignment="1">
      <alignment vertical="center"/>
      <protection/>
    </xf>
    <xf numFmtId="0" fontId="19" fillId="24" borderId="10" xfId="73" applyFont="1" applyFill="1" applyBorder="1" applyAlignment="1">
      <alignment vertical="center"/>
      <protection/>
    </xf>
    <xf numFmtId="0" fontId="19" fillId="25" borderId="25" xfId="73" applyFont="1" applyFill="1" applyBorder="1" applyAlignment="1">
      <alignment vertical="center"/>
      <protection/>
    </xf>
    <xf numFmtId="189" fontId="0" fillId="24" borderId="10" xfId="66" applyNumberFormat="1" applyFont="1" applyFill="1" applyBorder="1" applyAlignment="1">
      <alignment horizontal="center" vertical="center"/>
    </xf>
    <xf numFmtId="0" fontId="19" fillId="24" borderId="25" xfId="73" applyFont="1" applyFill="1" applyBorder="1" applyAlignment="1">
      <alignment vertical="center"/>
      <protection/>
    </xf>
    <xf numFmtId="189" fontId="0" fillId="0" borderId="10" xfId="66" applyNumberFormat="1" applyFont="1" applyFill="1" applyBorder="1" applyAlignment="1">
      <alignment horizontal="center" vertical="center"/>
    </xf>
    <xf numFmtId="0" fontId="19" fillId="24" borderId="26" xfId="73" applyFont="1" applyFill="1" applyBorder="1" applyAlignment="1">
      <alignment vertical="center"/>
      <protection/>
    </xf>
    <xf numFmtId="0" fontId="19" fillId="24" borderId="27" xfId="73" applyFont="1" applyFill="1" applyBorder="1" applyAlignment="1">
      <alignment vertical="center"/>
      <protection/>
    </xf>
    <xf numFmtId="0" fontId="20" fillId="24" borderId="28" xfId="73" applyFont="1" applyFill="1" applyBorder="1" applyAlignment="1">
      <alignment horizontal="center" vertical="center"/>
      <protection/>
    </xf>
    <xf numFmtId="0" fontId="0" fillId="0" borderId="13" xfId="73" applyBorder="1" applyAlignment="1">
      <alignment vertical="center"/>
      <protection/>
    </xf>
    <xf numFmtId="189" fontId="20" fillId="24" borderId="10" xfId="66" applyNumberFormat="1" applyFont="1" applyFill="1" applyBorder="1" applyAlignment="1">
      <alignment vertical="center" wrapText="1"/>
    </xf>
    <xf numFmtId="0" fontId="20" fillId="24" borderId="10" xfId="73" applyFont="1" applyFill="1" applyBorder="1" applyAlignment="1">
      <alignment vertical="center" wrapText="1"/>
      <protection/>
    </xf>
    <xf numFmtId="3" fontId="0" fillId="24" borderId="10" xfId="73" applyNumberFormat="1" applyFill="1" applyBorder="1" applyAlignment="1">
      <alignment horizontal="center" vertical="center"/>
      <protection/>
    </xf>
    <xf numFmtId="189" fontId="20" fillId="24" borderId="29" xfId="66" applyNumberFormat="1" applyFont="1" applyFill="1" applyBorder="1" applyAlignment="1">
      <alignment vertical="center"/>
    </xf>
    <xf numFmtId="0" fontId="19" fillId="24" borderId="29" xfId="73" applyFont="1" applyFill="1" applyBorder="1" applyAlignment="1">
      <alignment vertical="center"/>
      <protection/>
    </xf>
    <xf numFmtId="0" fontId="19" fillId="24" borderId="30" xfId="73" applyFont="1" applyFill="1" applyBorder="1" applyAlignment="1">
      <alignment vertical="center"/>
      <protection/>
    </xf>
    <xf numFmtId="0" fontId="19" fillId="24" borderId="31" xfId="73" applyFont="1" applyFill="1" applyBorder="1" applyAlignment="1">
      <alignment vertical="center"/>
      <protection/>
    </xf>
    <xf numFmtId="0" fontId="19" fillId="24" borderId="22" xfId="73" applyFont="1" applyFill="1" applyBorder="1" applyAlignment="1">
      <alignment vertical="center"/>
      <protection/>
    </xf>
    <xf numFmtId="0" fontId="19" fillId="24" borderId="32" xfId="73" applyFont="1" applyFill="1" applyBorder="1" applyAlignment="1">
      <alignment vertical="center"/>
      <protection/>
    </xf>
    <xf numFmtId="0" fontId="20" fillId="24" borderId="23" xfId="73" applyFont="1" applyFill="1" applyBorder="1" applyAlignment="1">
      <alignment horizontal="left" vertical="center"/>
      <protection/>
    </xf>
    <xf numFmtId="0" fontId="20" fillId="24" borderId="33" xfId="73" applyFont="1" applyFill="1" applyBorder="1" applyAlignment="1">
      <alignment vertical="center"/>
      <protection/>
    </xf>
    <xf numFmtId="0" fontId="20" fillId="24" borderId="13" xfId="73" applyFont="1" applyFill="1" applyBorder="1" applyAlignment="1">
      <alignment vertical="center"/>
      <protection/>
    </xf>
    <xf numFmtId="0" fontId="0" fillId="24" borderId="13" xfId="73" applyFill="1" applyBorder="1" applyAlignment="1">
      <alignment vertical="center"/>
      <protection/>
    </xf>
    <xf numFmtId="189" fontId="0" fillId="24" borderId="13" xfId="66" applyNumberFormat="1" applyFont="1" applyFill="1" applyBorder="1" applyAlignment="1">
      <alignment horizontal="center" vertical="center"/>
    </xf>
    <xf numFmtId="189" fontId="0" fillId="24" borderId="13" xfId="66" applyNumberFormat="1" applyFont="1" applyFill="1" applyBorder="1" applyAlignment="1">
      <alignment vertical="center"/>
    </xf>
    <xf numFmtId="0" fontId="0" fillId="24" borderId="13" xfId="73" applyFill="1" applyBorder="1" applyAlignment="1">
      <alignment horizontal="center" vertical="center"/>
      <protection/>
    </xf>
    <xf numFmtId="0" fontId="19" fillId="24" borderId="13" xfId="73" applyFont="1" applyFill="1" applyBorder="1" applyAlignment="1">
      <alignment vertical="center"/>
      <protection/>
    </xf>
    <xf numFmtId="0" fontId="19" fillId="24" borderId="34" xfId="73" applyFont="1" applyFill="1" applyBorder="1" applyAlignment="1">
      <alignment vertical="center"/>
      <protection/>
    </xf>
    <xf numFmtId="174" fontId="0" fillId="24" borderId="10" xfId="70" applyFont="1" applyFill="1" applyBorder="1" applyAlignment="1">
      <alignment horizontal="center" vertical="center"/>
    </xf>
    <xf numFmtId="189" fontId="0" fillId="24" borderId="17" xfId="66" applyNumberFormat="1" applyFont="1" applyFill="1" applyBorder="1" applyAlignment="1">
      <alignment vertical="center"/>
    </xf>
    <xf numFmtId="189" fontId="0" fillId="24" borderId="28" xfId="66" applyNumberFormat="1" applyFont="1" applyFill="1" applyBorder="1" applyAlignment="1">
      <alignment vertical="center"/>
    </xf>
    <xf numFmtId="0" fontId="20" fillId="24" borderId="35" xfId="73" applyFont="1" applyFill="1" applyBorder="1" applyAlignment="1">
      <alignment vertical="center"/>
      <protection/>
    </xf>
    <xf numFmtId="0" fontId="20" fillId="24" borderId="26" xfId="73" applyFont="1" applyFill="1" applyBorder="1" applyAlignment="1">
      <alignment vertical="center"/>
      <protection/>
    </xf>
    <xf numFmtId="0" fontId="0" fillId="24" borderId="26" xfId="73" applyFill="1" applyBorder="1" applyAlignment="1">
      <alignment vertical="center"/>
      <protection/>
    </xf>
    <xf numFmtId="189" fontId="0" fillId="24" borderId="26" xfId="66" applyNumberFormat="1" applyFont="1" applyFill="1" applyBorder="1" applyAlignment="1">
      <alignment horizontal="center" vertical="center"/>
    </xf>
    <xf numFmtId="189" fontId="0" fillId="24" borderId="26" xfId="66" applyNumberFormat="1" applyFont="1" applyFill="1" applyBorder="1" applyAlignment="1">
      <alignment vertical="center"/>
    </xf>
    <xf numFmtId="0" fontId="0" fillId="24" borderId="26" xfId="73" applyFill="1" applyBorder="1" applyAlignment="1">
      <alignment horizontal="center" vertical="center"/>
      <protection/>
    </xf>
    <xf numFmtId="0" fontId="20" fillId="24" borderId="11" xfId="73" applyFont="1" applyFill="1" applyBorder="1" applyAlignment="1">
      <alignment horizontal="center" vertical="center"/>
      <protection/>
    </xf>
    <xf numFmtId="0" fontId="20" fillId="24" borderId="33" xfId="73" applyFont="1" applyFill="1" applyBorder="1" applyAlignment="1">
      <alignment vertical="center" wrapText="1"/>
      <protection/>
    </xf>
    <xf numFmtId="0" fontId="20" fillId="24" borderId="13" xfId="73" applyFont="1" applyFill="1" applyBorder="1" applyAlignment="1">
      <alignment vertical="center" wrapText="1"/>
      <protection/>
    </xf>
    <xf numFmtId="0" fontId="20" fillId="24" borderId="16" xfId="73" applyFont="1" applyFill="1" applyBorder="1" applyAlignment="1">
      <alignment vertical="center" wrapText="1"/>
      <protection/>
    </xf>
    <xf numFmtId="189" fontId="0" fillId="24" borderId="22" xfId="66" applyNumberFormat="1" applyFont="1" applyFill="1" applyBorder="1" applyAlignment="1">
      <alignment vertical="center"/>
    </xf>
    <xf numFmtId="189" fontId="0" fillId="24" borderId="29" xfId="66" applyNumberFormat="1" applyFont="1" applyFill="1" applyBorder="1" applyAlignment="1">
      <alignment vertical="center"/>
    </xf>
    <xf numFmtId="189" fontId="20" fillId="24" borderId="12" xfId="66" applyNumberFormat="1" applyFont="1" applyFill="1" applyBorder="1" applyAlignment="1">
      <alignment horizontal="center" vertical="center" wrapText="1"/>
    </xf>
    <xf numFmtId="174" fontId="0" fillId="24" borderId="10" xfId="70" applyFont="1" applyFill="1" applyBorder="1" applyAlignment="1">
      <alignment vertical="center"/>
    </xf>
    <xf numFmtId="189" fontId="0" fillId="24" borderId="18" xfId="66" applyNumberFormat="1" applyFont="1" applyFill="1" applyBorder="1" applyAlignment="1">
      <alignment vertical="center"/>
    </xf>
    <xf numFmtId="0" fontId="0" fillId="24" borderId="0" xfId="73" applyFill="1" applyAlignment="1">
      <alignment vertical="center"/>
      <protection/>
    </xf>
    <xf numFmtId="189" fontId="0" fillId="24" borderId="0" xfId="66" applyNumberFormat="1" applyFont="1" applyFill="1" applyAlignment="1">
      <alignment horizontal="center" vertical="center"/>
    </xf>
    <xf numFmtId="189" fontId="0" fillId="24" borderId="0" xfId="66" applyNumberFormat="1" applyFont="1" applyFill="1" applyAlignment="1">
      <alignment vertical="center"/>
    </xf>
    <xf numFmtId="0" fontId="0" fillId="24" borderId="0" xfId="73" applyFill="1" applyAlignment="1">
      <alignment horizontal="center" vertical="center"/>
      <protection/>
    </xf>
    <xf numFmtId="189" fontId="0" fillId="0" borderId="0" xfId="66" applyNumberFormat="1" applyFont="1" applyAlignment="1">
      <alignment horizontal="center" vertical="center"/>
    </xf>
    <xf numFmtId="189" fontId="0" fillId="0" borderId="0" xfId="66" applyNumberFormat="1" applyFont="1" applyAlignment="1">
      <alignment vertical="center"/>
    </xf>
    <xf numFmtId="0" fontId="0" fillId="0" borderId="0" xfId="73" applyAlignment="1">
      <alignment horizontal="center" vertical="center"/>
      <protection/>
    </xf>
    <xf numFmtId="0" fontId="19" fillId="0" borderId="0" xfId="73" applyFont="1" applyAlignment="1">
      <alignment vertical="center"/>
      <protection/>
    </xf>
    <xf numFmtId="0" fontId="0" fillId="0" borderId="17" xfId="0" applyFont="1" applyBorder="1" applyAlignment="1">
      <alignment vertical="center" wrapText="1"/>
    </xf>
    <xf numFmtId="174" fontId="0" fillId="0" borderId="10" xfId="70" applyFont="1" applyFill="1" applyBorder="1" applyAlignment="1">
      <alignment horizontal="center" vertical="center"/>
    </xf>
    <xf numFmtId="0" fontId="0" fillId="0" borderId="17" xfId="0" applyFill="1" applyBorder="1" applyAlignment="1">
      <alignment horizontal="center" vertical="center" wrapText="1"/>
    </xf>
    <xf numFmtId="189" fontId="20" fillId="0" borderId="0" xfId="67" applyNumberFormat="1" applyFont="1" applyFill="1" applyBorder="1" applyAlignment="1">
      <alignment horizontal="left" vertical="center" wrapText="1"/>
    </xf>
    <xf numFmtId="189" fontId="0" fillId="0" borderId="0" xfId="73" applyNumberFormat="1" applyAlignment="1">
      <alignment horizontal="center" vertical="center"/>
      <protection/>
    </xf>
    <xf numFmtId="0" fontId="0" fillId="24" borderId="17" xfId="0" applyFill="1" applyBorder="1" applyAlignment="1">
      <alignment horizontal="center" vertical="center" wrapText="1"/>
    </xf>
    <xf numFmtId="0" fontId="0" fillId="24" borderId="17" xfId="0" applyNumberFormat="1" applyFont="1" applyFill="1" applyBorder="1" applyAlignment="1">
      <alignment horizontal="center" vertical="center" wrapText="1"/>
    </xf>
    <xf numFmtId="174" fontId="23" fillId="0" borderId="0" xfId="0" applyNumberFormat="1" applyFont="1" applyBorder="1" applyAlignment="1">
      <alignment vertical="center"/>
    </xf>
    <xf numFmtId="189" fontId="28" fillId="0" borderId="0" xfId="0" applyNumberFormat="1" applyFont="1" applyBorder="1" applyAlignment="1">
      <alignment vertical="center"/>
    </xf>
    <xf numFmtId="174" fontId="0" fillId="26" borderId="36" xfId="0" applyNumberFormat="1" applyFill="1" applyBorder="1" applyAlignment="1">
      <alignment vertical="center" wrapText="1"/>
    </xf>
    <xf numFmtId="174" fontId="0" fillId="24" borderId="37" xfId="70" applyFont="1" applyFill="1" applyBorder="1" applyAlignment="1">
      <alignment horizontal="center" vertical="center" wrapText="1"/>
    </xf>
    <xf numFmtId="189" fontId="0" fillId="24" borderId="10" xfId="66" applyNumberFormat="1" applyFont="1" applyFill="1" applyBorder="1" applyAlignment="1">
      <alignment vertical="center" wrapText="1"/>
    </xf>
    <xf numFmtId="0" fontId="0" fillId="24" borderId="10" xfId="0" applyFont="1" applyFill="1" applyBorder="1" applyAlignment="1">
      <alignment horizontal="justify" vertical="center"/>
    </xf>
    <xf numFmtId="0" fontId="0" fillId="24" borderId="10" xfId="0" applyFont="1" applyFill="1" applyBorder="1" applyAlignment="1">
      <alignment wrapText="1"/>
    </xf>
    <xf numFmtId="0" fontId="0" fillId="24" borderId="10" xfId="0" applyFont="1" applyFill="1" applyBorder="1" applyAlignment="1">
      <alignment horizontal="left" vertical="top" wrapText="1"/>
    </xf>
    <xf numFmtId="170" fontId="20" fillId="24" borderId="10" xfId="67" applyNumberFormat="1" applyFont="1" applyFill="1" applyBorder="1" applyAlignment="1">
      <alignment horizontal="center" vertical="center" wrapText="1"/>
    </xf>
    <xf numFmtId="0" fontId="0" fillId="24" borderId="10" xfId="73" applyFill="1" applyBorder="1" applyAlignment="1">
      <alignment horizontal="center" vertical="center"/>
      <protection/>
    </xf>
    <xf numFmtId="0" fontId="0" fillId="24" borderId="10" xfId="73" applyFill="1" applyBorder="1" applyAlignment="1">
      <alignment horizontal="center" vertical="center" wrapText="1"/>
      <protection/>
    </xf>
    <xf numFmtId="0" fontId="20" fillId="24" borderId="10" xfId="73" applyFont="1" applyFill="1" applyBorder="1" applyAlignment="1">
      <alignment horizontal="center" vertical="center" wrapText="1"/>
      <protection/>
    </xf>
    <xf numFmtId="189" fontId="20" fillId="24" borderId="10" xfId="66" applyNumberFormat="1" applyFont="1" applyFill="1" applyBorder="1" applyAlignment="1">
      <alignment horizontal="center" vertical="center" wrapText="1"/>
    </xf>
    <xf numFmtId="0" fontId="20" fillId="24" borderId="15" xfId="73" applyFont="1" applyFill="1" applyBorder="1" applyAlignment="1">
      <alignment horizontal="center" vertical="center"/>
      <protection/>
    </xf>
    <xf numFmtId="0" fontId="26" fillId="24" borderId="38" xfId="73" applyFont="1" applyFill="1" applyBorder="1" applyAlignment="1">
      <alignment horizontal="left" vertical="center"/>
      <protection/>
    </xf>
    <xf numFmtId="0" fontId="26" fillId="24" borderId="39" xfId="73" applyFont="1" applyFill="1" applyBorder="1" applyAlignment="1">
      <alignment horizontal="left" vertical="center"/>
      <protection/>
    </xf>
    <xf numFmtId="0" fontId="0" fillId="24" borderId="40" xfId="73" applyFill="1" applyBorder="1" applyAlignment="1">
      <alignment vertical="center" wrapText="1"/>
      <protection/>
    </xf>
    <xf numFmtId="0" fontId="0" fillId="24" borderId="41" xfId="73" applyFill="1" applyBorder="1" applyAlignment="1">
      <alignment vertical="center" wrapText="1"/>
      <protection/>
    </xf>
    <xf numFmtId="0" fontId="0" fillId="24" borderId="10" xfId="73" applyFill="1" applyBorder="1" applyAlignment="1">
      <alignment vertical="center" wrapText="1"/>
      <protection/>
    </xf>
    <xf numFmtId="0" fontId="19" fillId="24" borderId="10" xfId="73" applyFont="1" applyFill="1" applyBorder="1" applyAlignment="1">
      <alignment horizontal="center" vertical="center" wrapText="1"/>
      <protection/>
    </xf>
    <xf numFmtId="0" fontId="19" fillId="24" borderId="25" xfId="73" applyFont="1" applyFill="1" applyBorder="1" applyAlignment="1">
      <alignment horizontal="center" vertical="center" wrapText="1"/>
      <protection/>
    </xf>
    <xf numFmtId="0" fontId="19" fillId="24" borderId="10" xfId="73" applyFont="1" applyFill="1" applyBorder="1" applyAlignment="1">
      <alignment vertical="center" wrapText="1"/>
      <protection/>
    </xf>
    <xf numFmtId="0" fontId="19" fillId="24" borderId="25" xfId="73" applyFont="1" applyFill="1" applyBorder="1" applyAlignment="1">
      <alignment vertical="center" wrapText="1"/>
      <protection/>
    </xf>
    <xf numFmtId="174" fontId="19" fillId="24" borderId="10" xfId="73" applyNumberFormat="1" applyFont="1" applyFill="1" applyBorder="1" applyAlignment="1">
      <alignment vertical="center" wrapText="1"/>
      <protection/>
    </xf>
    <xf numFmtId="0" fontId="19" fillId="0" borderId="10" xfId="73" applyFont="1" applyBorder="1" applyAlignment="1">
      <alignment vertical="center"/>
      <protection/>
    </xf>
    <xf numFmtId="0" fontId="19" fillId="0" borderId="25" xfId="73" applyFont="1" applyBorder="1" applyAlignment="1">
      <alignment vertical="center"/>
      <protection/>
    </xf>
    <xf numFmtId="3" fontId="0" fillId="0" borderId="0" xfId="73" applyNumberFormat="1" applyAlignment="1">
      <alignment horizontal="right" vertical="center"/>
      <protection/>
    </xf>
    <xf numFmtId="0" fontId="0" fillId="24" borderId="10" xfId="0" applyFill="1" applyBorder="1" applyAlignment="1">
      <alignment horizontal="center" vertical="center" wrapText="1"/>
    </xf>
    <xf numFmtId="189" fontId="28" fillId="0" borderId="0" xfId="0" applyNumberFormat="1" applyFont="1" applyBorder="1" applyAlignment="1">
      <alignment horizontal="center" vertical="center"/>
    </xf>
    <xf numFmtId="0" fontId="0" fillId="0" borderId="10" xfId="73" applyFill="1" applyBorder="1" applyAlignment="1">
      <alignment horizontal="justify" vertical="top" wrapText="1"/>
      <protection/>
    </xf>
    <xf numFmtId="189" fontId="0" fillId="0" borderId="10" xfId="66" applyNumberFormat="1" applyFont="1" applyFill="1" applyBorder="1" applyAlignment="1">
      <alignment horizontal="center" vertical="center" wrapText="1"/>
    </xf>
    <xf numFmtId="0" fontId="0" fillId="0" borderId="10" xfId="73" applyFill="1" applyBorder="1" applyAlignment="1">
      <alignment horizontal="center" vertical="center" wrapText="1"/>
      <protection/>
    </xf>
    <xf numFmtId="0" fontId="0" fillId="0" borderId="37" xfId="73" applyFill="1" applyBorder="1" applyAlignment="1">
      <alignment horizontal="justify" vertical="top" wrapText="1"/>
      <protection/>
    </xf>
    <xf numFmtId="189" fontId="0" fillId="0" borderId="37" xfId="66" applyNumberFormat="1" applyFont="1" applyFill="1" applyBorder="1" applyAlignment="1">
      <alignment horizontal="center" vertical="center" wrapText="1"/>
    </xf>
    <xf numFmtId="0" fontId="0" fillId="0" borderId="42" xfId="73" applyFill="1" applyBorder="1" applyAlignment="1">
      <alignment horizontal="center" vertical="center" wrapText="1"/>
      <protection/>
    </xf>
    <xf numFmtId="189" fontId="0" fillId="0" borderId="17" xfId="66" applyNumberFormat="1" applyFont="1" applyFill="1" applyBorder="1" applyAlignment="1">
      <alignment vertical="center"/>
    </xf>
    <xf numFmtId="174" fontId="19" fillId="24" borderId="17" xfId="73" applyNumberFormat="1" applyFont="1" applyFill="1" applyBorder="1" applyAlignment="1">
      <alignment vertical="center" wrapText="1"/>
      <protection/>
    </xf>
    <xf numFmtId="0" fontId="19" fillId="24" borderId="10" xfId="0" applyNumberFormat="1" applyFont="1" applyFill="1" applyBorder="1" applyAlignment="1">
      <alignment horizontal="center" vertical="center" wrapText="1"/>
    </xf>
    <xf numFmtId="0" fontId="19" fillId="27" borderId="10" xfId="0" applyNumberFormat="1" applyFont="1" applyFill="1" applyBorder="1" applyAlignment="1">
      <alignment horizontal="center" vertical="center" wrapText="1"/>
    </xf>
    <xf numFmtId="0" fontId="19" fillId="24" borderId="10" xfId="0" applyFont="1" applyFill="1" applyBorder="1" applyAlignment="1">
      <alignment horizontal="justify" vertical="center" wrapText="1"/>
    </xf>
    <xf numFmtId="0" fontId="19" fillId="24" borderId="10" xfId="0" applyFont="1" applyFill="1" applyBorder="1" applyAlignment="1">
      <alignment horizontal="center" vertical="center" wrapText="1"/>
    </xf>
    <xf numFmtId="0" fontId="19" fillId="27" borderId="10" xfId="0" applyFont="1" applyFill="1" applyBorder="1" applyAlignment="1">
      <alignment horizontal="justify" vertical="center" wrapText="1"/>
    </xf>
    <xf numFmtId="0" fontId="19" fillId="27" borderId="10" xfId="0" applyFont="1" applyFill="1" applyBorder="1" applyAlignment="1">
      <alignment horizontal="center" vertical="center" wrapText="1"/>
    </xf>
    <xf numFmtId="196" fontId="0" fillId="27" borderId="10" xfId="0" applyNumberFormat="1" applyFont="1" applyFill="1" applyBorder="1" applyAlignment="1">
      <alignment horizontal="center" vertical="center" wrapText="1"/>
    </xf>
    <xf numFmtId="0" fontId="0" fillId="27" borderId="17" xfId="0" applyNumberFormat="1" applyFont="1" applyFill="1" applyBorder="1" applyAlignment="1">
      <alignment horizontal="center" vertical="center" wrapText="1"/>
    </xf>
    <xf numFmtId="0" fontId="0" fillId="27" borderId="10" xfId="0" applyNumberFormat="1" applyFont="1" applyFill="1" applyBorder="1" applyAlignment="1">
      <alignment horizontal="center" vertical="center" wrapText="1"/>
    </xf>
    <xf numFmtId="9" fontId="0" fillId="27" borderId="10" xfId="76" applyFont="1" applyFill="1" applyBorder="1" applyAlignment="1">
      <alignment horizontal="center" vertical="center" wrapText="1"/>
    </xf>
    <xf numFmtId="0" fontId="0" fillId="27" borderId="10" xfId="0" applyFont="1" applyFill="1" applyBorder="1" applyAlignment="1">
      <alignment horizontal="center" vertical="center" wrapText="1"/>
    </xf>
    <xf numFmtId="0" fontId="0" fillId="27" borderId="10" xfId="0" applyFont="1" applyFill="1" applyBorder="1" applyAlignment="1">
      <alignment horizontal="left" vertical="top" wrapText="1"/>
    </xf>
    <xf numFmtId="189" fontId="0" fillId="27" borderId="10" xfId="67" applyNumberFormat="1" applyFont="1" applyFill="1" applyBorder="1" applyAlignment="1">
      <alignment horizontal="justify" vertical="center" wrapText="1"/>
    </xf>
    <xf numFmtId="0" fontId="0" fillId="27" borderId="18" xfId="0" applyFont="1" applyFill="1" applyBorder="1" applyAlignment="1">
      <alignment horizontal="center" vertical="center" wrapText="1"/>
    </xf>
    <xf numFmtId="0" fontId="0" fillId="27" borderId="15" xfId="0" applyFont="1" applyFill="1" applyBorder="1" applyAlignment="1">
      <alignment horizontal="center" vertical="center" wrapText="1"/>
    </xf>
    <xf numFmtId="0" fontId="0" fillId="27" borderId="10" xfId="0" applyFont="1" applyFill="1" applyBorder="1" applyAlignment="1">
      <alignment horizontal="justify" vertical="center"/>
    </xf>
    <xf numFmtId="0" fontId="0" fillId="27" borderId="17" xfId="0" applyFont="1" applyFill="1" applyBorder="1" applyAlignment="1">
      <alignment horizontal="left" vertical="center" wrapText="1"/>
    </xf>
    <xf numFmtId="0" fontId="0" fillId="27" borderId="10" xfId="0" applyFont="1" applyFill="1" applyBorder="1" applyAlignment="1">
      <alignment horizontal="justify" vertical="center" wrapText="1"/>
    </xf>
    <xf numFmtId="49" fontId="24" fillId="0" borderId="10" xfId="0" applyNumberFormat="1" applyFont="1" applyBorder="1" applyAlignment="1">
      <alignment horizontal="center" vertical="center" wrapText="1"/>
    </xf>
    <xf numFmtId="0" fontId="21" fillId="27" borderId="10" xfId="0" applyFont="1" applyFill="1" applyBorder="1" applyAlignment="1">
      <alignment horizontal="center" vertical="center" wrapText="1"/>
    </xf>
    <xf numFmtId="189" fontId="20" fillId="27" borderId="10" xfId="67" applyNumberFormat="1" applyFont="1" applyFill="1" applyBorder="1" applyAlignment="1">
      <alignment horizontal="center" vertical="center" wrapText="1"/>
    </xf>
    <xf numFmtId="189" fontId="20" fillId="24" borderId="10" xfId="67" applyNumberFormat="1" applyFont="1" applyFill="1" applyBorder="1" applyAlignment="1">
      <alignment horizontal="left" vertical="center" wrapText="1"/>
    </xf>
    <xf numFmtId="0" fontId="20" fillId="24" borderId="0" xfId="0" applyFont="1" applyFill="1" applyBorder="1" applyAlignment="1">
      <alignment horizontal="center" vertical="center" wrapText="1"/>
    </xf>
    <xf numFmtId="9" fontId="0" fillId="24" borderId="17" xfId="0" applyNumberFormat="1" applyFont="1" applyFill="1" applyBorder="1" applyAlignment="1">
      <alignment horizontal="center" vertical="center" wrapText="1"/>
    </xf>
    <xf numFmtId="176" fontId="0" fillId="0" borderId="18" xfId="68" applyNumberFormat="1" applyFont="1" applyFill="1" applyBorder="1" applyAlignment="1">
      <alignment horizontal="right" vertical="center"/>
    </xf>
    <xf numFmtId="176" fontId="0" fillId="0" borderId="18" xfId="0" applyNumberFormat="1" applyFont="1" applyFill="1" applyBorder="1" applyAlignment="1">
      <alignment horizontal="left" vertical="center"/>
    </xf>
    <xf numFmtId="176" fontId="20" fillId="0" borderId="12" xfId="0" applyNumberFormat="1" applyFont="1" applyFill="1" applyBorder="1" applyAlignment="1">
      <alignment horizontal="right" vertical="center"/>
    </xf>
    <xf numFmtId="0" fontId="0" fillId="0" borderId="0" xfId="0" applyFont="1" applyFill="1" applyBorder="1" applyAlignment="1">
      <alignment vertical="center"/>
    </xf>
    <xf numFmtId="189" fontId="0" fillId="28" borderId="10" xfId="66" applyNumberFormat="1" applyFont="1" applyFill="1" applyBorder="1" applyAlignment="1">
      <alignment vertical="center" wrapText="1"/>
    </xf>
    <xf numFmtId="189" fontId="0" fillId="28" borderId="10" xfId="66" applyNumberFormat="1" applyFont="1" applyFill="1" applyBorder="1" applyAlignment="1">
      <alignment vertical="center"/>
    </xf>
    <xf numFmtId="0" fontId="0" fillId="28" borderId="10" xfId="73" applyFill="1" applyBorder="1" applyAlignment="1">
      <alignment horizontal="center" vertical="center"/>
      <protection/>
    </xf>
    <xf numFmtId="174" fontId="0" fillId="0" borderId="0" xfId="0" applyNumberFormat="1" applyAlignment="1">
      <alignment vertical="center"/>
    </xf>
    <xf numFmtId="205" fontId="19" fillId="0" borderId="0" xfId="66" applyNumberFormat="1" applyFont="1" applyFill="1" applyBorder="1" applyAlignment="1">
      <alignment horizontal="center" vertical="center"/>
    </xf>
    <xf numFmtId="169" fontId="19" fillId="0" borderId="0" xfId="66" applyNumberFormat="1" applyFont="1" applyFill="1" applyBorder="1" applyAlignment="1">
      <alignment horizontal="center" vertical="center"/>
    </xf>
    <xf numFmtId="207" fontId="0" fillId="24" borderId="10" xfId="68" applyNumberFormat="1" applyFont="1" applyFill="1" applyBorder="1" applyAlignment="1">
      <alignment horizontal="center" vertical="center" wrapText="1"/>
    </xf>
    <xf numFmtId="207" fontId="0" fillId="24" borderId="10" xfId="71" applyNumberFormat="1" applyFont="1" applyFill="1" applyBorder="1" applyAlignment="1">
      <alignment horizontal="center" vertical="center" wrapText="1"/>
    </xf>
    <xf numFmtId="207" fontId="0" fillId="24" borderId="10" xfId="68" applyNumberFormat="1" applyFont="1" applyFill="1" applyBorder="1" applyAlignment="1">
      <alignment vertical="center"/>
    </xf>
    <xf numFmtId="207" fontId="0" fillId="24" borderId="10" xfId="0" applyNumberFormat="1" applyFill="1" applyBorder="1" applyAlignment="1">
      <alignment/>
    </xf>
    <xf numFmtId="207" fontId="0" fillId="27" borderId="10" xfId="68" applyNumberFormat="1" applyFont="1" applyFill="1" applyBorder="1" applyAlignment="1">
      <alignment vertical="center"/>
    </xf>
    <xf numFmtId="207" fontId="0" fillId="24" borderId="10" xfId="0" applyNumberFormat="1" applyFill="1" applyBorder="1" applyAlignment="1">
      <alignment vertical="center"/>
    </xf>
    <xf numFmtId="207" fontId="0" fillId="24" borderId="0" xfId="0" applyNumberFormat="1" applyFill="1" applyAlignment="1">
      <alignment vertical="center"/>
    </xf>
    <xf numFmtId="207" fontId="0" fillId="27" borderId="10" xfId="68" applyNumberFormat="1" applyFont="1" applyFill="1" applyBorder="1" applyAlignment="1">
      <alignment horizontal="center" vertical="center" wrapText="1"/>
    </xf>
    <xf numFmtId="207" fontId="0" fillId="27" borderId="10" xfId="71" applyNumberFormat="1" applyFont="1" applyFill="1" applyBorder="1" applyAlignment="1">
      <alignment horizontal="center" vertical="center" wrapText="1"/>
    </xf>
    <xf numFmtId="207" fontId="20" fillId="24" borderId="10" xfId="67" applyNumberFormat="1" applyFont="1" applyFill="1" applyBorder="1" applyAlignment="1">
      <alignment horizontal="center" vertical="center" wrapText="1"/>
    </xf>
    <xf numFmtId="169" fontId="0" fillId="0" borderId="0" xfId="0" applyNumberFormat="1" applyAlignment="1">
      <alignment vertical="center"/>
    </xf>
    <xf numFmtId="177" fontId="0" fillId="0" borderId="0" xfId="0" applyNumberFormat="1" applyAlignment="1">
      <alignment vertical="center"/>
    </xf>
    <xf numFmtId="0" fontId="51" fillId="0" borderId="0" xfId="0" applyFont="1" applyAlignment="1">
      <alignment horizontal="center" vertical="center" wrapText="1"/>
    </xf>
    <xf numFmtId="177" fontId="20" fillId="0" borderId="0" xfId="67" applyNumberFormat="1" applyFont="1" applyFill="1" applyBorder="1" applyAlignment="1">
      <alignment horizontal="left" vertical="center" wrapText="1"/>
    </xf>
    <xf numFmtId="207" fontId="26" fillId="4" borderId="10" xfId="0" applyNumberFormat="1" applyFont="1" applyFill="1" applyBorder="1" applyAlignment="1">
      <alignment vertical="center"/>
    </xf>
    <xf numFmtId="177" fontId="20" fillId="24" borderId="10" xfId="67" applyNumberFormat="1" applyFont="1" applyFill="1" applyBorder="1" applyAlignment="1">
      <alignment horizontal="left" vertical="center" wrapText="1"/>
    </xf>
    <xf numFmtId="0" fontId="20" fillId="24" borderId="10" xfId="0" applyFont="1" applyFill="1" applyBorder="1" applyAlignment="1">
      <alignment horizontal="center" vertical="center" wrapText="1"/>
    </xf>
    <xf numFmtId="207" fontId="0" fillId="0" borderId="0" xfId="0" applyNumberFormat="1" applyFill="1" applyBorder="1" applyAlignment="1">
      <alignment vertical="center"/>
    </xf>
    <xf numFmtId="207" fontId="0" fillId="28" borderId="0" xfId="0" applyNumberFormat="1" applyFill="1" applyBorder="1" applyAlignment="1">
      <alignment vertical="center"/>
    </xf>
    <xf numFmtId="9" fontId="0" fillId="27" borderId="10" xfId="0" applyNumberFormat="1" applyFont="1" applyFill="1" applyBorder="1" applyAlignment="1">
      <alignment horizontal="center" vertical="center" wrapText="1"/>
    </xf>
    <xf numFmtId="43" fontId="20" fillId="24" borderId="0" xfId="0" applyNumberFormat="1" applyFont="1" applyFill="1" applyBorder="1" applyAlignment="1">
      <alignment horizontal="center" vertical="center" wrapText="1"/>
    </xf>
    <xf numFmtId="174" fontId="20" fillId="24" borderId="10" xfId="67" applyNumberFormat="1" applyFont="1" applyFill="1" applyBorder="1" applyAlignment="1">
      <alignment horizontal="center" vertical="center" wrapText="1"/>
    </xf>
    <xf numFmtId="207" fontId="0" fillId="24" borderId="10" xfId="70" applyNumberFormat="1" applyFont="1" applyFill="1" applyBorder="1" applyAlignment="1">
      <alignment/>
    </xf>
    <xf numFmtId="174" fontId="0" fillId="24" borderId="10" xfId="68" applyNumberFormat="1" applyFont="1" applyFill="1" applyBorder="1" applyAlignment="1">
      <alignment vertical="center"/>
    </xf>
    <xf numFmtId="3" fontId="52" fillId="0" borderId="0" xfId="0" applyNumberFormat="1" applyFont="1" applyAlignment="1">
      <alignment vertical="center" wrapText="1"/>
    </xf>
    <xf numFmtId="207" fontId="0" fillId="24" borderId="10" xfId="69" applyNumberFormat="1" applyFont="1" applyFill="1" applyBorder="1" applyAlignment="1">
      <alignment vertical="center"/>
    </xf>
    <xf numFmtId="207" fontId="0" fillId="29" borderId="10" xfId="68" applyNumberFormat="1" applyFont="1" applyFill="1" applyBorder="1" applyAlignment="1">
      <alignment vertical="center"/>
    </xf>
    <xf numFmtId="9" fontId="0" fillId="24"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41" xfId="0" applyFont="1" applyBorder="1" applyAlignment="1">
      <alignment horizontal="justify" vertical="center" wrapText="1"/>
    </xf>
    <xf numFmtId="0" fontId="0" fillId="27" borderId="28" xfId="0" applyFont="1" applyFill="1" applyBorder="1" applyAlignment="1">
      <alignment horizontal="center" vertical="center" wrapText="1"/>
    </xf>
    <xf numFmtId="0" fontId="0" fillId="27" borderId="37" xfId="0" applyFont="1" applyFill="1" applyBorder="1" applyAlignment="1">
      <alignment horizontal="center" vertical="center" wrapText="1"/>
    </xf>
    <xf numFmtId="0" fontId="0" fillId="27" borderId="42" xfId="0" applyFont="1" applyFill="1" applyBorder="1" applyAlignment="1">
      <alignment horizontal="center" vertical="center" wrapText="1"/>
    </xf>
    <xf numFmtId="0" fontId="0" fillId="27" borderId="11"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0" fillId="27" borderId="14" xfId="0" applyFont="1" applyFill="1" applyBorder="1" applyAlignment="1">
      <alignment horizontal="center" vertical="center" wrapText="1"/>
    </xf>
    <xf numFmtId="0" fontId="0" fillId="24" borderId="17" xfId="0" applyFill="1" applyBorder="1" applyAlignment="1">
      <alignment horizontal="center" vertical="center" wrapText="1"/>
    </xf>
    <xf numFmtId="0" fontId="0" fillId="24" borderId="15" xfId="0" applyFill="1" applyBorder="1" applyAlignment="1">
      <alignment horizontal="center" vertical="center" wrapText="1"/>
    </xf>
    <xf numFmtId="0" fontId="0" fillId="27" borderId="12"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0" fillId="27" borderId="17" xfId="0" applyNumberFormat="1" applyFont="1" applyFill="1" applyBorder="1" applyAlignment="1">
      <alignment horizontal="center" vertical="center" wrapText="1"/>
    </xf>
    <xf numFmtId="0" fontId="0" fillId="27" borderId="15" xfId="0" applyNumberFormat="1" applyFont="1" applyFill="1" applyBorder="1" applyAlignment="1">
      <alignment horizontal="center" vertical="center" wrapText="1"/>
    </xf>
    <xf numFmtId="0" fontId="0" fillId="24" borderId="28"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0" fillId="24" borderId="4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4" xfId="0" applyFont="1" applyFill="1" applyBorder="1" applyAlignment="1">
      <alignment horizontal="center" vertical="center" wrapText="1"/>
    </xf>
    <xf numFmtId="9" fontId="0" fillId="24" borderId="10" xfId="0" applyNumberFormat="1" applyFont="1" applyFill="1" applyBorder="1" applyAlignment="1">
      <alignment horizontal="center" vertical="center" wrapText="1"/>
    </xf>
    <xf numFmtId="0" fontId="0" fillId="24" borderId="36" xfId="0" applyFill="1" applyBorder="1" applyAlignment="1">
      <alignment horizontal="center" vertical="center" wrapText="1"/>
    </xf>
    <xf numFmtId="0" fontId="20" fillId="0" borderId="15" xfId="0" applyFont="1" applyBorder="1" applyAlignment="1">
      <alignment horizontal="center" vertical="center"/>
    </xf>
    <xf numFmtId="0" fontId="20" fillId="0" borderId="18" xfId="0" applyFont="1" applyBorder="1" applyAlignment="1">
      <alignment horizontal="right" vertical="center"/>
    </xf>
    <xf numFmtId="0" fontId="20" fillId="0" borderId="39" xfId="0" applyFont="1" applyBorder="1" applyAlignment="1">
      <alignment horizontal="right" vertical="center"/>
    </xf>
    <xf numFmtId="0" fontId="20" fillId="0" borderId="41" xfId="0" applyFont="1" applyBorder="1" applyAlignment="1">
      <alignment horizontal="right" vertical="center"/>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20" fillId="16" borderId="10" xfId="0" applyFont="1" applyFill="1" applyBorder="1" applyAlignment="1">
      <alignment horizontal="left" vertical="center" wrapText="1"/>
    </xf>
    <xf numFmtId="0" fontId="23" fillId="0" borderId="1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1" xfId="0" applyFont="1" applyBorder="1" applyAlignment="1">
      <alignment horizontal="center" vertical="center" wrapText="1"/>
    </xf>
    <xf numFmtId="0" fontId="30" fillId="0" borderId="18" xfId="0" applyFont="1" applyBorder="1" applyAlignment="1">
      <alignment horizontal="center" vertical="center"/>
    </xf>
    <xf numFmtId="0" fontId="30" fillId="0" borderId="39" xfId="0" applyFont="1" applyBorder="1" applyAlignment="1">
      <alignment horizontal="center" vertical="center"/>
    </xf>
    <xf numFmtId="0" fontId="30" fillId="0" borderId="41" xfId="0" applyFont="1" applyBorder="1" applyAlignment="1">
      <alignment horizontal="center" vertical="center"/>
    </xf>
    <xf numFmtId="0" fontId="0" fillId="0" borderId="1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1" fontId="0" fillId="0" borderId="28" xfId="0" applyNumberFormat="1" applyFont="1" applyFill="1" applyBorder="1" applyAlignment="1">
      <alignment horizontal="left" vertical="center"/>
    </xf>
    <xf numFmtId="1" fontId="0" fillId="0" borderId="37" xfId="0" applyNumberFormat="1" applyFont="1" applyFill="1" applyBorder="1" applyAlignment="1">
      <alignment horizontal="left" vertical="center"/>
    </xf>
    <xf numFmtId="1" fontId="0" fillId="0" borderId="42" xfId="0" applyNumberFormat="1" applyFont="1" applyFill="1" applyBorder="1" applyAlignment="1">
      <alignment horizontal="left" vertical="center"/>
    </xf>
    <xf numFmtId="1" fontId="0" fillId="0" borderId="12" xfId="0" applyNumberFormat="1" applyFont="1" applyFill="1" applyBorder="1" applyAlignment="1">
      <alignment horizontal="left" vertical="center"/>
    </xf>
    <xf numFmtId="1" fontId="0" fillId="0" borderId="13" xfId="0" applyNumberFormat="1" applyFont="1" applyFill="1" applyBorder="1" applyAlignment="1">
      <alignment horizontal="left" vertical="center"/>
    </xf>
    <xf numFmtId="1" fontId="0" fillId="0" borderId="16" xfId="0" applyNumberFormat="1" applyFont="1" applyFill="1" applyBorder="1" applyAlignment="1">
      <alignment horizontal="left" vertical="center"/>
    </xf>
    <xf numFmtId="0" fontId="0" fillId="0" borderId="17" xfId="0" applyFill="1" applyBorder="1" applyAlignment="1">
      <alignment horizontal="center" vertical="center" wrapText="1"/>
    </xf>
    <xf numFmtId="0" fontId="0" fillId="0" borderId="36" xfId="0" applyFill="1" applyBorder="1" applyAlignment="1">
      <alignment horizontal="center" vertical="center" wrapText="1"/>
    </xf>
    <xf numFmtId="0" fontId="20" fillId="30" borderId="14" xfId="0" applyFont="1" applyFill="1" applyBorder="1" applyAlignment="1">
      <alignment horizontal="center"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wrapText="1"/>
    </xf>
    <xf numFmtId="0" fontId="0" fillId="0" borderId="18"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28" fillId="0" borderId="10" xfId="0" applyFont="1" applyBorder="1" applyAlignment="1">
      <alignment horizontal="center" vertical="center"/>
    </xf>
    <xf numFmtId="14" fontId="23" fillId="0" borderId="18" xfId="0" applyNumberFormat="1" applyFont="1" applyBorder="1" applyAlignment="1">
      <alignment horizontal="center" vertical="center"/>
    </xf>
    <xf numFmtId="14" fontId="23" fillId="0" borderId="39" xfId="0" applyNumberFormat="1" applyFont="1" applyBorder="1" applyAlignment="1">
      <alignment horizontal="center" vertical="center"/>
    </xf>
    <xf numFmtId="14" fontId="23" fillId="0" borderId="41" xfId="0" applyNumberFormat="1" applyFont="1" applyBorder="1" applyAlignment="1">
      <alignment horizontal="center" vertical="center"/>
    </xf>
    <xf numFmtId="14" fontId="23"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0" fontId="20" fillId="16" borderId="28" xfId="0" applyFont="1" applyFill="1" applyBorder="1" applyAlignment="1">
      <alignment horizontal="left" vertical="center" wrapText="1"/>
    </xf>
    <xf numFmtId="0" fontId="20" fillId="16" borderId="37" xfId="0" applyFont="1" applyFill="1" applyBorder="1" applyAlignment="1">
      <alignment horizontal="left" vertical="center" wrapText="1"/>
    </xf>
    <xf numFmtId="0" fontId="20" fillId="16" borderId="42" xfId="0" applyFont="1" applyFill="1" applyBorder="1" applyAlignment="1">
      <alignment horizontal="left" vertical="center" wrapText="1"/>
    </xf>
    <xf numFmtId="0" fontId="20" fillId="16" borderId="12" xfId="0" applyFont="1" applyFill="1" applyBorder="1" applyAlignment="1">
      <alignment horizontal="left" vertical="center" wrapText="1"/>
    </xf>
    <xf numFmtId="0" fontId="20" fillId="16" borderId="13" xfId="0" applyFont="1" applyFill="1" applyBorder="1" applyAlignment="1">
      <alignment horizontal="left" vertical="center" wrapText="1"/>
    </xf>
    <xf numFmtId="0" fontId="20" fillId="16" borderId="16" xfId="0" applyFont="1" applyFill="1" applyBorder="1" applyAlignment="1">
      <alignment horizontal="left" vertical="center" wrapText="1"/>
    </xf>
    <xf numFmtId="0" fontId="28" fillId="0" borderId="28" xfId="0" applyFont="1" applyBorder="1" applyAlignment="1">
      <alignment horizontal="center" vertical="center"/>
    </xf>
    <xf numFmtId="0" fontId="28" fillId="0" borderId="37" xfId="0" applyFont="1" applyBorder="1" applyAlignment="1">
      <alignment horizontal="center" vertical="center"/>
    </xf>
    <xf numFmtId="0" fontId="28" fillId="0" borderId="42"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0" fillId="24" borderId="18" xfId="0" applyFont="1" applyFill="1" applyBorder="1" applyAlignment="1">
      <alignment vertical="center" wrapText="1"/>
    </xf>
    <xf numFmtId="0" fontId="0" fillId="24" borderId="39" xfId="0" applyFont="1" applyFill="1" applyBorder="1" applyAlignment="1">
      <alignment vertical="center" wrapText="1"/>
    </xf>
    <xf numFmtId="0" fontId="0" fillId="24" borderId="41" xfId="0" applyFont="1" applyFill="1" applyBorder="1" applyAlignment="1">
      <alignment vertical="center" wrapText="1"/>
    </xf>
    <xf numFmtId="0" fontId="23" fillId="0" borderId="10" xfId="0" applyFont="1" applyBorder="1" applyAlignment="1">
      <alignment horizontal="center" vertical="center"/>
    </xf>
    <xf numFmtId="14" fontId="23" fillId="0" borderId="18" xfId="0" applyNumberFormat="1" applyFont="1" applyBorder="1" applyAlignment="1">
      <alignment horizontal="center" vertical="center" wrapText="1"/>
    </xf>
    <xf numFmtId="0" fontId="0" fillId="0" borderId="10" xfId="0" applyBorder="1" applyAlignment="1">
      <alignment horizontal="center" vertical="center"/>
    </xf>
    <xf numFmtId="0" fontId="0" fillId="27" borderId="18" xfId="0" applyFont="1" applyFill="1" applyBorder="1" applyAlignment="1">
      <alignment horizontal="center" vertical="center" wrapText="1"/>
    </xf>
    <xf numFmtId="0" fontId="0" fillId="27" borderId="39" xfId="0" applyFont="1" applyFill="1" applyBorder="1" applyAlignment="1">
      <alignment horizontal="center" vertical="center" wrapText="1"/>
    </xf>
    <xf numFmtId="0" fontId="0" fillId="27" borderId="41" xfId="0" applyFont="1" applyFill="1" applyBorder="1" applyAlignment="1">
      <alignment horizontal="center" vertical="center" wrapText="1"/>
    </xf>
    <xf numFmtId="0" fontId="20" fillId="0" borderId="10" xfId="0" applyFont="1" applyBorder="1" applyAlignment="1">
      <alignment horizontal="center" vertical="center"/>
    </xf>
    <xf numFmtId="0" fontId="24"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23" fillId="0" borderId="18" xfId="0" applyFont="1" applyBorder="1" applyAlignment="1">
      <alignment horizontal="center" vertical="center"/>
    </xf>
    <xf numFmtId="0" fontId="23" fillId="0" borderId="39" xfId="0" applyFont="1" applyBorder="1" applyAlignment="1">
      <alignment horizontal="center" vertical="center"/>
    </xf>
    <xf numFmtId="0" fontId="23" fillId="0" borderId="41" xfId="0" applyFont="1" applyBorder="1" applyAlignment="1">
      <alignment horizontal="center" vertical="center"/>
    </xf>
    <xf numFmtId="0" fontId="20" fillId="0" borderId="39"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16" borderId="15" xfId="0" applyFont="1" applyFill="1" applyBorder="1" applyAlignment="1">
      <alignment horizontal="left" vertical="center" wrapText="1"/>
    </xf>
    <xf numFmtId="0" fontId="0" fillId="0" borderId="10" xfId="0" applyFont="1" applyFill="1" applyBorder="1" applyAlignment="1">
      <alignment horizontal="left" vertical="center"/>
    </xf>
    <xf numFmtId="0" fontId="20" fillId="0" borderId="10" xfId="0" applyFont="1" applyBorder="1" applyAlignment="1">
      <alignment horizontal="center" vertical="center" wrapText="1"/>
    </xf>
    <xf numFmtId="0" fontId="20" fillId="24" borderId="10" xfId="0" applyFont="1" applyFill="1" applyBorder="1" applyAlignment="1">
      <alignment horizontal="center" vertical="center"/>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0" fillId="27" borderId="17" xfId="0" applyFont="1" applyFill="1" applyBorder="1" applyAlignment="1">
      <alignment horizontal="center" vertical="center" wrapText="1"/>
    </xf>
    <xf numFmtId="0" fontId="0" fillId="27" borderId="15" xfId="0" applyFont="1" applyFill="1" applyBorder="1" applyAlignment="1">
      <alignment horizontal="center" vertical="center" wrapText="1"/>
    </xf>
    <xf numFmtId="4" fontId="20" fillId="0" borderId="18" xfId="61" applyNumberFormat="1" applyFont="1" applyBorder="1" applyAlignment="1">
      <alignment horizontal="right" vertical="center" wrapText="1"/>
    </xf>
    <xf numFmtId="4" fontId="20" fillId="0" borderId="39" xfId="61" applyNumberFormat="1" applyFont="1" applyBorder="1" applyAlignment="1">
      <alignment horizontal="right" vertical="center" wrapText="1"/>
    </xf>
    <xf numFmtId="4" fontId="20" fillId="0" borderId="41" xfId="61" applyNumberFormat="1" applyFont="1" applyBorder="1" applyAlignment="1">
      <alignment horizontal="right" vertical="center" wrapText="1"/>
    </xf>
    <xf numFmtId="9" fontId="0" fillId="0" borderId="17" xfId="0" applyNumberFormat="1" applyFont="1" applyFill="1" applyBorder="1" applyAlignment="1">
      <alignment horizontal="center" vertical="center" wrapText="1"/>
    </xf>
    <xf numFmtId="9" fontId="0" fillId="0" borderId="36"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6" xfId="0" applyFont="1" applyFill="1" applyBorder="1" applyAlignment="1">
      <alignment horizontal="center" vertical="center" wrapText="1"/>
    </xf>
    <xf numFmtId="9" fontId="0" fillId="24" borderId="17" xfId="0" applyNumberFormat="1" applyFont="1" applyFill="1" applyBorder="1" applyAlignment="1">
      <alignment horizontal="center" vertical="center" wrapText="1"/>
    </xf>
    <xf numFmtId="9" fontId="0" fillId="24" borderId="15" xfId="0" applyNumberFormat="1" applyFont="1" applyFill="1" applyBorder="1" applyAlignment="1">
      <alignment horizontal="center" vertical="center" wrapText="1"/>
    </xf>
    <xf numFmtId="0" fontId="0" fillId="28" borderId="38" xfId="73" applyFill="1" applyBorder="1" applyAlignment="1">
      <alignment horizontal="left" vertical="center" wrapText="1"/>
      <protection/>
    </xf>
    <xf numFmtId="0" fontId="0" fillId="28" borderId="39" xfId="73" applyFill="1" applyBorder="1" applyAlignment="1">
      <alignment horizontal="left" vertical="center" wrapText="1"/>
      <protection/>
    </xf>
    <xf numFmtId="0" fontId="0" fillId="28" borderId="41" xfId="73" applyFill="1" applyBorder="1" applyAlignment="1">
      <alignment horizontal="left" vertical="center" wrapText="1"/>
      <protection/>
    </xf>
    <xf numFmtId="0" fontId="0" fillId="24" borderId="38" xfId="73" applyFill="1" applyBorder="1" applyAlignment="1">
      <alignment horizontal="left" vertical="center" wrapText="1"/>
      <protection/>
    </xf>
    <xf numFmtId="0" fontId="0" fillId="24" borderId="39" xfId="73" applyFill="1" applyBorder="1" applyAlignment="1">
      <alignment horizontal="left" vertical="center" wrapText="1"/>
      <protection/>
    </xf>
    <xf numFmtId="0" fontId="0" fillId="24" borderId="41" xfId="73" applyFill="1" applyBorder="1" applyAlignment="1">
      <alignment horizontal="left" vertical="center" wrapText="1"/>
      <protection/>
    </xf>
    <xf numFmtId="0" fontId="20" fillId="24" borderId="43" xfId="73" applyFont="1" applyFill="1" applyBorder="1" applyAlignment="1">
      <alignment horizontal="center" vertical="center" wrapText="1"/>
      <protection/>
    </xf>
    <xf numFmtId="0" fontId="20" fillId="24" borderId="44" xfId="73" applyFont="1" applyFill="1" applyBorder="1" applyAlignment="1">
      <alignment horizontal="center" vertical="center" wrapText="1"/>
      <protection/>
    </xf>
    <xf numFmtId="0" fontId="20" fillId="24" borderId="33" xfId="73" applyFont="1" applyFill="1" applyBorder="1" applyAlignment="1">
      <alignment horizontal="center" vertical="center" wrapText="1"/>
      <protection/>
    </xf>
    <xf numFmtId="0" fontId="20" fillId="24" borderId="16" xfId="73" applyFont="1" applyFill="1" applyBorder="1" applyAlignment="1">
      <alignment horizontal="center" vertical="center" wrapText="1"/>
      <protection/>
    </xf>
    <xf numFmtId="0" fontId="23" fillId="24" borderId="45" xfId="73" applyFont="1" applyFill="1" applyBorder="1" applyAlignment="1">
      <alignment horizontal="center" vertical="center"/>
      <protection/>
    </xf>
    <xf numFmtId="0" fontId="23" fillId="24" borderId="46" xfId="73" applyFont="1" applyFill="1" applyBorder="1" applyAlignment="1">
      <alignment horizontal="center" vertical="center"/>
      <protection/>
    </xf>
    <xf numFmtId="0" fontId="30" fillId="24" borderId="47" xfId="73" applyFont="1" applyFill="1" applyBorder="1" applyAlignment="1">
      <alignment horizontal="center" vertical="center" wrapText="1"/>
      <protection/>
    </xf>
    <xf numFmtId="0" fontId="30" fillId="24" borderId="19" xfId="73" applyFont="1" applyFill="1" applyBorder="1" applyAlignment="1">
      <alignment horizontal="center" vertical="center" wrapText="1"/>
      <protection/>
    </xf>
    <xf numFmtId="0" fontId="30" fillId="24" borderId="12" xfId="73" applyFont="1" applyFill="1" applyBorder="1" applyAlignment="1">
      <alignment horizontal="center" vertical="center" wrapText="1"/>
      <protection/>
    </xf>
    <xf numFmtId="0" fontId="30" fillId="24" borderId="13" xfId="73" applyFont="1" applyFill="1" applyBorder="1" applyAlignment="1">
      <alignment horizontal="center" vertical="center" wrapText="1"/>
      <protection/>
    </xf>
    <xf numFmtId="0" fontId="0" fillId="24" borderId="48" xfId="73" applyFill="1" applyBorder="1" applyAlignment="1">
      <alignment horizontal="center" vertical="center" wrapText="1"/>
      <protection/>
    </xf>
    <xf numFmtId="0" fontId="0" fillId="24" borderId="49" xfId="73" applyFill="1" applyBorder="1" applyAlignment="1">
      <alignment horizontal="center" vertical="center" wrapText="1"/>
      <protection/>
    </xf>
    <xf numFmtId="0" fontId="0" fillId="24" borderId="50" xfId="73" applyFill="1" applyBorder="1" applyAlignment="1">
      <alignment horizontal="center" vertical="center" wrapText="1"/>
      <protection/>
    </xf>
    <xf numFmtId="0" fontId="0" fillId="24" borderId="12" xfId="73" applyFill="1" applyBorder="1" applyAlignment="1">
      <alignment horizontal="center" vertical="center" wrapText="1"/>
      <protection/>
    </xf>
    <xf numFmtId="0" fontId="0" fillId="24" borderId="13" xfId="73" applyFill="1" applyBorder="1" applyAlignment="1">
      <alignment horizontal="center" vertical="center" wrapText="1"/>
      <protection/>
    </xf>
    <xf numFmtId="0" fontId="0" fillId="24" borderId="34" xfId="73" applyFill="1" applyBorder="1" applyAlignment="1">
      <alignment horizontal="center" vertical="center" wrapText="1"/>
      <protection/>
    </xf>
    <xf numFmtId="0" fontId="30" fillId="24" borderId="28" xfId="73" applyFont="1" applyFill="1" applyBorder="1" applyAlignment="1">
      <alignment horizontal="center" vertical="center" wrapText="1"/>
      <protection/>
    </xf>
    <xf numFmtId="0" fontId="30" fillId="24" borderId="37" xfId="73" applyFont="1" applyFill="1" applyBorder="1" applyAlignment="1">
      <alignment horizontal="center" vertical="center" wrapText="1"/>
      <protection/>
    </xf>
    <xf numFmtId="0" fontId="30" fillId="24" borderId="42" xfId="73" applyFont="1" applyFill="1" applyBorder="1" applyAlignment="1">
      <alignment horizontal="center" vertical="center" wrapText="1"/>
      <protection/>
    </xf>
    <xf numFmtId="0" fontId="30" fillId="24" borderId="11" xfId="73" applyFont="1" applyFill="1" applyBorder="1" applyAlignment="1">
      <alignment horizontal="center" vertical="center" wrapText="1"/>
      <protection/>
    </xf>
    <xf numFmtId="0" fontId="30" fillId="24" borderId="0" xfId="73" applyFont="1" applyFill="1" applyAlignment="1">
      <alignment horizontal="center" vertical="center" wrapText="1"/>
      <protection/>
    </xf>
    <xf numFmtId="0" fontId="30" fillId="24" borderId="14" xfId="73" applyFont="1" applyFill="1" applyBorder="1" applyAlignment="1">
      <alignment horizontal="center" vertical="center" wrapText="1"/>
      <protection/>
    </xf>
    <xf numFmtId="0" fontId="0" fillId="24" borderId="10" xfId="73" applyFill="1" applyBorder="1" applyAlignment="1">
      <alignment horizontal="center" vertical="center" wrapText="1"/>
      <protection/>
    </xf>
    <xf numFmtId="0" fontId="0" fillId="24" borderId="39" xfId="73" applyFill="1" applyBorder="1" applyAlignment="1">
      <alignment horizontal="center" vertical="center" wrapText="1"/>
      <protection/>
    </xf>
    <xf numFmtId="0" fontId="0" fillId="24" borderId="51" xfId="73" applyFill="1" applyBorder="1" applyAlignment="1">
      <alignment horizontal="center" vertical="center" wrapText="1"/>
      <protection/>
    </xf>
    <xf numFmtId="0" fontId="0" fillId="24" borderId="29" xfId="73" applyFill="1" applyBorder="1" applyAlignment="1">
      <alignment horizontal="center" vertical="center" wrapText="1"/>
      <protection/>
    </xf>
    <xf numFmtId="0" fontId="0" fillId="24" borderId="30" xfId="73" applyFill="1" applyBorder="1" applyAlignment="1">
      <alignment horizontal="center" vertical="center" wrapText="1"/>
      <protection/>
    </xf>
    <xf numFmtId="0" fontId="0" fillId="24" borderId="31" xfId="73" applyFill="1" applyBorder="1" applyAlignment="1">
      <alignment horizontal="center" vertical="center" wrapText="1"/>
      <protection/>
    </xf>
    <xf numFmtId="14" fontId="0" fillId="24" borderId="29" xfId="73" applyNumberFormat="1" applyFill="1" applyBorder="1" applyAlignment="1">
      <alignment horizontal="center" vertical="center" wrapText="1"/>
      <protection/>
    </xf>
    <xf numFmtId="14" fontId="0" fillId="24" borderId="30" xfId="73" applyNumberFormat="1" applyFill="1" applyBorder="1" applyAlignment="1">
      <alignment horizontal="center" vertical="center" wrapText="1"/>
      <protection/>
    </xf>
    <xf numFmtId="14" fontId="0" fillId="24" borderId="52" xfId="73" applyNumberFormat="1" applyFill="1" applyBorder="1" applyAlignment="1">
      <alignment horizontal="center" vertical="center" wrapText="1"/>
      <protection/>
    </xf>
    <xf numFmtId="0" fontId="30" fillId="24" borderId="53" xfId="73" applyFont="1" applyFill="1" applyBorder="1" applyAlignment="1">
      <alignment horizontal="center" vertical="center" wrapText="1"/>
      <protection/>
    </xf>
    <xf numFmtId="0" fontId="30" fillId="24" borderId="54" xfId="73" applyFont="1" applyFill="1" applyBorder="1" applyAlignment="1">
      <alignment horizontal="center" vertical="center" wrapText="1"/>
      <protection/>
    </xf>
    <xf numFmtId="0" fontId="30" fillId="24" borderId="55" xfId="73" applyFont="1" applyFill="1" applyBorder="1" applyAlignment="1">
      <alignment horizontal="center" vertical="center" wrapText="1"/>
      <protection/>
    </xf>
    <xf numFmtId="0" fontId="30" fillId="24" borderId="56" xfId="73" applyFont="1" applyFill="1" applyBorder="1" applyAlignment="1">
      <alignment horizontal="center" vertical="center" wrapText="1"/>
      <protection/>
    </xf>
    <xf numFmtId="0" fontId="30" fillId="24" borderId="57" xfId="73" applyFont="1" applyFill="1" applyBorder="1" applyAlignment="1">
      <alignment horizontal="center" vertical="center" wrapText="1"/>
      <protection/>
    </xf>
    <xf numFmtId="0" fontId="30" fillId="24" borderId="31" xfId="73" applyFont="1" applyFill="1" applyBorder="1" applyAlignment="1">
      <alignment horizontal="center" vertical="center" wrapText="1"/>
      <protection/>
    </xf>
    <xf numFmtId="0" fontId="30" fillId="24" borderId="22" xfId="73" applyFont="1" applyFill="1" applyBorder="1" applyAlignment="1">
      <alignment horizontal="center" vertical="center" wrapText="1"/>
      <protection/>
    </xf>
    <xf numFmtId="0" fontId="30" fillId="24" borderId="32" xfId="73" applyFont="1" applyFill="1" applyBorder="1" applyAlignment="1">
      <alignment horizontal="center" vertical="center" wrapText="1"/>
      <protection/>
    </xf>
    <xf numFmtId="0" fontId="30" fillId="24" borderId="0" xfId="73" applyFont="1" applyFill="1" applyAlignment="1">
      <alignment horizontal="center" vertical="center"/>
      <protection/>
    </xf>
    <xf numFmtId="0" fontId="48" fillId="24" borderId="58" xfId="73" applyFont="1" applyFill="1" applyBorder="1" applyAlignment="1">
      <alignment horizontal="left" vertical="center"/>
      <protection/>
    </xf>
    <xf numFmtId="0" fontId="48" fillId="24" borderId="49" xfId="73" applyFont="1" applyFill="1" applyBorder="1" applyAlignment="1">
      <alignment horizontal="left" vertical="center"/>
      <protection/>
    </xf>
    <xf numFmtId="0" fontId="20" fillId="24" borderId="59" xfId="73" applyFont="1" applyFill="1" applyBorder="1" applyAlignment="1">
      <alignment horizontal="center" vertical="center" wrapText="1"/>
      <protection/>
    </xf>
    <xf numFmtId="0" fontId="20" fillId="24" borderId="37" xfId="73" applyFont="1" applyFill="1" applyBorder="1" applyAlignment="1">
      <alignment horizontal="center" vertical="center" wrapText="1"/>
      <protection/>
    </xf>
    <xf numFmtId="0" fontId="20" fillId="24" borderId="13" xfId="73" applyFont="1" applyFill="1" applyBorder="1" applyAlignment="1">
      <alignment horizontal="center" vertical="center" wrapText="1"/>
      <protection/>
    </xf>
    <xf numFmtId="0" fontId="20" fillId="24" borderId="10" xfId="73" applyFont="1" applyFill="1" applyBorder="1" applyAlignment="1">
      <alignment horizontal="center" vertical="center" wrapText="1"/>
      <protection/>
    </xf>
    <xf numFmtId="189" fontId="20" fillId="24" borderId="10" xfId="66" applyNumberFormat="1" applyFont="1" applyFill="1" applyBorder="1" applyAlignment="1">
      <alignment horizontal="center" vertical="center" wrapText="1"/>
    </xf>
    <xf numFmtId="0" fontId="0" fillId="24" borderId="38" xfId="73" applyFill="1" applyBorder="1" applyAlignment="1">
      <alignment horizontal="center" vertical="center"/>
      <protection/>
    </xf>
    <xf numFmtId="0" fontId="0" fillId="24" borderId="39" xfId="73" applyFill="1" applyBorder="1" applyAlignment="1">
      <alignment horizontal="center" vertical="center"/>
      <protection/>
    </xf>
    <xf numFmtId="0" fontId="0" fillId="24" borderId="41" xfId="73" applyFill="1" applyBorder="1" applyAlignment="1">
      <alignment horizontal="center" vertical="center"/>
      <protection/>
    </xf>
    <xf numFmtId="0" fontId="26" fillId="24" borderId="60" xfId="73" applyFont="1" applyFill="1" applyBorder="1" applyAlignment="1">
      <alignment horizontal="right" vertical="center"/>
      <protection/>
    </xf>
    <xf numFmtId="0" fontId="26" fillId="24" borderId="30" xfId="73" applyFont="1" applyFill="1" applyBorder="1" applyAlignment="1">
      <alignment horizontal="right" vertical="center"/>
      <protection/>
    </xf>
    <xf numFmtId="0" fontId="26" fillId="24" borderId="31" xfId="73" applyFont="1" applyFill="1" applyBorder="1" applyAlignment="1">
      <alignment horizontal="right" vertical="center"/>
      <protection/>
    </xf>
    <xf numFmtId="0" fontId="20" fillId="24" borderId="58" xfId="73" applyFont="1" applyFill="1" applyBorder="1" applyAlignment="1">
      <alignment horizontal="left" vertical="center"/>
      <protection/>
    </xf>
    <xf numFmtId="0" fontId="20" fillId="24" borderId="49" xfId="73" applyFont="1" applyFill="1" applyBorder="1" applyAlignment="1">
      <alignment horizontal="left" vertical="center"/>
      <protection/>
    </xf>
    <xf numFmtId="0" fontId="20" fillId="24" borderId="40" xfId="73" applyFont="1" applyFill="1" applyBorder="1" applyAlignment="1">
      <alignment horizontal="center" vertical="center" wrapText="1"/>
      <protection/>
    </xf>
    <xf numFmtId="0" fontId="21" fillId="24" borderId="18" xfId="73" applyFont="1" applyFill="1" applyBorder="1" applyAlignment="1">
      <alignment horizontal="center" vertical="center" wrapText="1"/>
      <protection/>
    </xf>
    <xf numFmtId="0" fontId="21" fillId="24" borderId="39" xfId="73" applyFont="1" applyFill="1" applyBorder="1" applyAlignment="1">
      <alignment horizontal="center" vertical="center" wrapText="1"/>
      <protection/>
    </xf>
    <xf numFmtId="0" fontId="21" fillId="24" borderId="51" xfId="73" applyFont="1" applyFill="1" applyBorder="1" applyAlignment="1">
      <alignment horizontal="center" vertical="center" wrapText="1"/>
      <protection/>
    </xf>
    <xf numFmtId="0" fontId="19" fillId="24" borderId="29" xfId="73" applyFont="1" applyFill="1" applyBorder="1" applyAlignment="1">
      <alignment horizontal="center" vertical="center"/>
      <protection/>
    </xf>
    <xf numFmtId="0" fontId="19" fillId="24" borderId="30" xfId="73" applyFont="1" applyFill="1" applyBorder="1" applyAlignment="1">
      <alignment horizontal="center" vertical="center"/>
      <protection/>
    </xf>
    <xf numFmtId="0" fontId="19" fillId="24" borderId="52" xfId="73" applyFont="1" applyFill="1" applyBorder="1" applyAlignment="1">
      <alignment horizontal="center" vertical="center"/>
      <protection/>
    </xf>
    <xf numFmtId="0" fontId="20" fillId="24" borderId="59" xfId="73" applyFont="1" applyFill="1" applyBorder="1" applyAlignment="1">
      <alignment horizontal="center" vertical="center"/>
      <protection/>
    </xf>
    <xf numFmtId="0" fontId="20" fillId="24" borderId="37" xfId="73" applyFont="1" applyFill="1" applyBorder="1" applyAlignment="1">
      <alignment horizontal="center" vertical="center"/>
      <protection/>
    </xf>
    <xf numFmtId="0" fontId="20" fillId="24" borderId="42" xfId="73" applyFont="1" applyFill="1" applyBorder="1" applyAlignment="1">
      <alignment horizontal="center" vertical="center"/>
      <protection/>
    </xf>
    <xf numFmtId="0" fontId="20" fillId="24" borderId="33" xfId="73" applyFont="1" applyFill="1" applyBorder="1" applyAlignment="1">
      <alignment horizontal="center" vertical="center"/>
      <protection/>
    </xf>
    <xf numFmtId="0" fontId="20" fillId="24" borderId="13" xfId="73" applyFont="1" applyFill="1" applyBorder="1" applyAlignment="1">
      <alignment horizontal="center" vertical="center"/>
      <protection/>
    </xf>
    <xf numFmtId="0" fontId="20" fillId="24" borderId="16" xfId="73" applyFont="1" applyFill="1" applyBorder="1" applyAlignment="1">
      <alignment horizontal="center" vertical="center"/>
      <protection/>
    </xf>
    <xf numFmtId="0" fontId="20" fillId="24" borderId="17" xfId="73" applyFont="1" applyFill="1" applyBorder="1" applyAlignment="1">
      <alignment horizontal="center" vertical="center"/>
      <protection/>
    </xf>
    <xf numFmtId="0" fontId="20" fillId="24" borderId="15" xfId="73" applyFont="1" applyFill="1" applyBorder="1" applyAlignment="1">
      <alignment horizontal="center" vertical="center"/>
      <protection/>
    </xf>
    <xf numFmtId="189" fontId="20" fillId="24" borderId="17" xfId="66" applyNumberFormat="1" applyFont="1" applyFill="1" applyBorder="1" applyAlignment="1">
      <alignment horizontal="center" vertical="center"/>
    </xf>
    <xf numFmtId="189" fontId="20" fillId="24" borderId="15" xfId="66" applyNumberFormat="1" applyFont="1" applyFill="1" applyBorder="1" applyAlignment="1">
      <alignment horizontal="center" vertical="center"/>
    </xf>
    <xf numFmtId="189" fontId="20" fillId="24" borderId="17" xfId="66" applyNumberFormat="1" applyFont="1" applyFill="1" applyBorder="1" applyAlignment="1">
      <alignment horizontal="center" vertical="center" wrapText="1"/>
    </xf>
    <xf numFmtId="189" fontId="20" fillId="24" borderId="15" xfId="66" applyNumberFormat="1" applyFont="1" applyFill="1" applyBorder="1" applyAlignment="1">
      <alignment horizontal="center" vertical="center" wrapText="1"/>
    </xf>
    <xf numFmtId="0" fontId="26" fillId="24" borderId="38" xfId="73" applyFont="1" applyFill="1" applyBorder="1" applyAlignment="1">
      <alignment horizontal="left" vertical="center"/>
      <protection/>
    </xf>
    <xf numFmtId="0" fontId="26" fillId="24" borderId="39" xfId="73" applyFont="1" applyFill="1" applyBorder="1" applyAlignment="1">
      <alignment horizontal="left" vertical="center"/>
      <protection/>
    </xf>
    <xf numFmtId="0" fontId="20" fillId="24" borderId="35" xfId="73" applyFont="1" applyFill="1" applyBorder="1" applyAlignment="1">
      <alignment horizontal="left" vertical="center"/>
      <protection/>
    </xf>
    <xf numFmtId="0" fontId="20" fillId="24" borderId="26" xfId="73" applyFont="1" applyFill="1" applyBorder="1" applyAlignment="1">
      <alignment horizontal="left" vertical="center"/>
      <protection/>
    </xf>
    <xf numFmtId="0" fontId="19" fillId="24" borderId="18" xfId="73" applyFont="1" applyFill="1" applyBorder="1" applyAlignment="1">
      <alignment horizontal="center" vertical="center"/>
      <protection/>
    </xf>
    <xf numFmtId="0" fontId="19" fillId="24" borderId="39" xfId="73" applyFont="1" applyFill="1" applyBorder="1" applyAlignment="1">
      <alignment horizontal="center" vertical="center"/>
      <protection/>
    </xf>
    <xf numFmtId="0" fontId="19" fillId="24" borderId="51" xfId="73" applyFont="1" applyFill="1" applyBorder="1" applyAlignment="1">
      <alignment horizontal="center" vertical="center"/>
      <protection/>
    </xf>
    <xf numFmtId="0" fontId="20" fillId="24" borderId="19" xfId="73" applyFont="1" applyFill="1" applyBorder="1" applyAlignment="1">
      <alignment horizontal="center" vertical="center" wrapText="1"/>
      <protection/>
    </xf>
    <xf numFmtId="189" fontId="20" fillId="24" borderId="61" xfId="66" applyNumberFormat="1" applyFont="1" applyFill="1" applyBorder="1" applyAlignment="1">
      <alignment horizontal="center" vertical="center" wrapText="1"/>
    </xf>
    <xf numFmtId="0" fontId="21" fillId="24" borderId="48" xfId="73" applyFont="1" applyFill="1" applyBorder="1" applyAlignment="1">
      <alignment horizontal="center" vertical="center" wrapText="1"/>
      <protection/>
    </xf>
    <xf numFmtId="0" fontId="21" fillId="24" borderId="49" xfId="73" applyFont="1" applyFill="1" applyBorder="1" applyAlignment="1">
      <alignment horizontal="center" vertical="center" wrapText="1"/>
      <protection/>
    </xf>
    <xf numFmtId="0" fontId="21" fillId="24" borderId="50" xfId="73" applyFont="1" applyFill="1" applyBorder="1" applyAlignment="1">
      <alignment horizontal="center" vertical="center" wrapText="1"/>
      <protection/>
    </xf>
    <xf numFmtId="0" fontId="20" fillId="24" borderId="38" xfId="73" applyFont="1" applyFill="1" applyBorder="1" applyAlignment="1">
      <alignment horizontal="center" vertical="center" wrapText="1"/>
      <protection/>
    </xf>
    <xf numFmtId="0" fontId="20" fillId="24" borderId="39" xfId="73" applyFont="1" applyFill="1" applyBorder="1" applyAlignment="1">
      <alignment horizontal="center" vertical="center" wrapText="1"/>
      <protection/>
    </xf>
    <xf numFmtId="0" fontId="20" fillId="24" borderId="41" xfId="73" applyFont="1" applyFill="1" applyBorder="1" applyAlignment="1">
      <alignment horizontal="center" vertical="center" wrapText="1"/>
      <protection/>
    </xf>
    <xf numFmtId="189" fontId="21" fillId="24" borderId="61" xfId="66" applyNumberFormat="1" applyFont="1" applyFill="1" applyBorder="1" applyAlignment="1">
      <alignment horizontal="center" vertical="center" wrapText="1"/>
    </xf>
    <xf numFmtId="189" fontId="21" fillId="24" borderId="15" xfId="66" applyNumberFormat="1" applyFont="1" applyFill="1" applyBorder="1" applyAlignment="1">
      <alignment horizontal="center" vertical="center" wrapText="1"/>
    </xf>
    <xf numFmtId="189" fontId="21" fillId="24" borderId="10" xfId="66" applyNumberFormat="1" applyFont="1" applyFill="1" applyBorder="1" applyAlignment="1">
      <alignment horizontal="center" vertical="center" wrapText="1"/>
    </xf>
    <xf numFmtId="0" fontId="0" fillId="0" borderId="38" xfId="73" applyBorder="1" applyAlignment="1">
      <alignment horizontal="left" vertical="center" wrapText="1"/>
      <protection/>
    </xf>
    <xf numFmtId="0" fontId="0" fillId="0" borderId="39" xfId="73" applyBorder="1" applyAlignment="1">
      <alignment horizontal="left" vertical="center" wrapText="1"/>
      <protection/>
    </xf>
    <xf numFmtId="0" fontId="0" fillId="0" borderId="41" xfId="73" applyBorder="1" applyAlignment="1">
      <alignment horizontal="left" vertical="center" wrapText="1"/>
      <protection/>
    </xf>
    <xf numFmtId="0" fontId="0" fillId="0" borderId="38" xfId="73" applyBorder="1" applyAlignment="1">
      <alignment horizontal="left" vertical="center"/>
      <protection/>
    </xf>
    <xf numFmtId="0" fontId="0" fillId="0" borderId="39" xfId="73" applyBorder="1" applyAlignment="1">
      <alignment horizontal="left" vertical="center"/>
      <protection/>
    </xf>
    <xf numFmtId="0" fontId="0" fillId="0" borderId="41" xfId="73" applyBorder="1" applyAlignment="1">
      <alignment horizontal="left" vertical="center"/>
      <protection/>
    </xf>
    <xf numFmtId="0" fontId="0" fillId="24" borderId="38" xfId="73" applyFill="1" applyBorder="1" applyAlignment="1">
      <alignment horizontal="left" vertical="center"/>
      <protection/>
    </xf>
    <xf numFmtId="0" fontId="0" fillId="24" borderId="39" xfId="73" applyFill="1" applyBorder="1" applyAlignment="1">
      <alignment horizontal="left" vertical="center"/>
      <protection/>
    </xf>
    <xf numFmtId="0" fontId="0" fillId="24" borderId="41" xfId="73" applyFill="1" applyBorder="1" applyAlignment="1">
      <alignment horizontal="left" vertical="center"/>
      <protection/>
    </xf>
    <xf numFmtId="0" fontId="0" fillId="0" borderId="38" xfId="73" applyBorder="1" applyAlignment="1">
      <alignment horizontal="center" vertical="center"/>
      <protection/>
    </xf>
    <xf numFmtId="0" fontId="0" fillId="0" borderId="39" xfId="73" applyBorder="1" applyAlignment="1">
      <alignment horizontal="center" vertical="center"/>
      <protection/>
    </xf>
    <xf numFmtId="0" fontId="0" fillId="0" borderId="41" xfId="73" applyBorder="1" applyAlignment="1">
      <alignment horizontal="center" vertical="center"/>
      <protection/>
    </xf>
    <xf numFmtId="0" fontId="19" fillId="24" borderId="28" xfId="73" applyFont="1" applyFill="1" applyBorder="1" applyAlignment="1">
      <alignment horizontal="center" vertical="center"/>
      <protection/>
    </xf>
    <xf numFmtId="0" fontId="19" fillId="24" borderId="37" xfId="73" applyFont="1" applyFill="1" applyBorder="1" applyAlignment="1">
      <alignment horizontal="center" vertical="center"/>
      <protection/>
    </xf>
    <xf numFmtId="0" fontId="19" fillId="24" borderId="62" xfId="73" applyFont="1" applyFill="1" applyBorder="1" applyAlignment="1">
      <alignment horizontal="center" vertical="center"/>
      <protection/>
    </xf>
    <xf numFmtId="0" fontId="26" fillId="24" borderId="10" xfId="73" applyFont="1" applyFill="1" applyBorder="1" applyAlignment="1">
      <alignment horizontal="right" vertical="center"/>
      <protection/>
    </xf>
    <xf numFmtId="0" fontId="19" fillId="24" borderId="41" xfId="73" applyFont="1" applyFill="1" applyBorder="1" applyAlignment="1">
      <alignment horizontal="center" vertical="center"/>
      <protection/>
    </xf>
    <xf numFmtId="0" fontId="26" fillId="24" borderId="59" xfId="73" applyFont="1" applyFill="1" applyBorder="1" applyAlignment="1">
      <alignment horizontal="right" vertical="center"/>
      <protection/>
    </xf>
    <xf numFmtId="0" fontId="26" fillId="24" borderId="37" xfId="73" applyFont="1" applyFill="1" applyBorder="1" applyAlignment="1">
      <alignment horizontal="right" vertical="center"/>
      <protection/>
    </xf>
    <xf numFmtId="0" fontId="26" fillId="24" borderId="42" xfId="73" applyFont="1" applyFill="1" applyBorder="1" applyAlignment="1">
      <alignment horizontal="right" vertical="center"/>
      <protection/>
    </xf>
    <xf numFmtId="0" fontId="30" fillId="0" borderId="10" xfId="0" applyFont="1" applyBorder="1" applyAlignment="1">
      <alignment horizontal="center" vertical="center" wrapText="1"/>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6" xfId="0" applyFont="1" applyFill="1" applyBorder="1" applyAlignment="1">
      <alignment horizontal="center" vertical="center"/>
    </xf>
    <xf numFmtId="0" fontId="26" fillId="0" borderId="18" xfId="0" applyFont="1" applyFill="1" applyBorder="1" applyAlignment="1">
      <alignment horizontal="justify" vertical="center" wrapText="1"/>
    </xf>
    <xf numFmtId="0" fontId="26" fillId="0" borderId="41" xfId="0" applyFont="1" applyFill="1" applyBorder="1" applyAlignment="1">
      <alignment horizontal="justify" vertical="center" wrapText="1"/>
    </xf>
    <xf numFmtId="0" fontId="26" fillId="0" borderId="18"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18" xfId="0" applyFont="1" applyFill="1" applyBorder="1" applyAlignment="1">
      <alignment horizontal="right" vertical="center"/>
    </xf>
    <xf numFmtId="0" fontId="26" fillId="0" borderId="39" xfId="0" applyFont="1" applyFill="1" applyBorder="1" applyAlignment="1">
      <alignment horizontal="right" vertical="center"/>
    </xf>
    <xf numFmtId="0" fontId="26" fillId="0" borderId="41" xfId="0" applyFont="1" applyFill="1" applyBorder="1" applyAlignment="1">
      <alignment horizontal="right" vertical="center"/>
    </xf>
    <xf numFmtId="0" fontId="22" fillId="0" borderId="17"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15" xfId="0" applyFont="1" applyFill="1" applyBorder="1" applyAlignment="1">
      <alignment horizontal="center" vertical="center"/>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xf>
    <xf numFmtId="9" fontId="20" fillId="0" borderId="18"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27" borderId="18" xfId="0" applyFont="1" applyFill="1" applyBorder="1" applyAlignment="1">
      <alignment horizontal="center" vertical="center" wrapText="1"/>
    </xf>
    <xf numFmtId="0" fontId="20" fillId="27" borderId="41" xfId="0" applyFont="1" applyFill="1" applyBorder="1" applyAlignment="1">
      <alignment horizontal="center" vertical="center" wrapText="1"/>
    </xf>
    <xf numFmtId="9" fontId="20" fillId="24" borderId="18" xfId="0" applyNumberFormat="1" applyFont="1" applyFill="1" applyBorder="1" applyAlignment="1">
      <alignment horizontal="center" vertical="center" wrapText="1"/>
    </xf>
    <xf numFmtId="9" fontId="20" fillId="24" borderId="41" xfId="0" applyNumberFormat="1"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39" xfId="0" applyBorder="1" applyAlignment="1">
      <alignment horizontal="left" vertical="center" wrapText="1"/>
    </xf>
    <xf numFmtId="0" fontId="0" fillId="0" borderId="41" xfId="0" applyBorder="1" applyAlignment="1">
      <alignment horizontal="left" vertical="center" wrapText="1"/>
    </xf>
    <xf numFmtId="0" fontId="0" fillId="27" borderId="28" xfId="0" applyFont="1" applyFill="1" applyBorder="1" applyAlignment="1">
      <alignment horizontal="left" vertical="center" wrapText="1"/>
    </xf>
    <xf numFmtId="0" fontId="0" fillId="27" borderId="37" xfId="0" applyFont="1" applyFill="1" applyBorder="1" applyAlignment="1">
      <alignment horizontal="left" vertical="center" wrapText="1"/>
    </xf>
    <xf numFmtId="0" fontId="0" fillId="27" borderId="42" xfId="0" applyFont="1" applyFill="1" applyBorder="1" applyAlignment="1">
      <alignment horizontal="left" vertical="center" wrapText="1"/>
    </xf>
    <xf numFmtId="0" fontId="0" fillId="27" borderId="11" xfId="0" applyFont="1" applyFill="1" applyBorder="1" applyAlignment="1">
      <alignment horizontal="left" vertical="center" wrapText="1"/>
    </xf>
    <xf numFmtId="0" fontId="0" fillId="27" borderId="0" xfId="0" applyFont="1" applyFill="1" applyBorder="1" applyAlignment="1">
      <alignment horizontal="left" vertical="center" wrapText="1"/>
    </xf>
    <xf numFmtId="0" fontId="0" fillId="27" borderId="14" xfId="0" applyFont="1" applyFill="1" applyBorder="1" applyAlignment="1">
      <alignment horizontal="left" vertical="center" wrapText="1"/>
    </xf>
    <xf numFmtId="0" fontId="0" fillId="27" borderId="12" xfId="0" applyFont="1" applyFill="1" applyBorder="1" applyAlignment="1">
      <alignment horizontal="left" vertical="center" wrapText="1"/>
    </xf>
    <xf numFmtId="0" fontId="0" fillId="27" borderId="13" xfId="0" applyFont="1" applyFill="1" applyBorder="1" applyAlignment="1">
      <alignment horizontal="left" vertical="center" wrapText="1"/>
    </xf>
    <xf numFmtId="0" fontId="0" fillId="27" borderId="16" xfId="0" applyFont="1" applyFill="1" applyBorder="1" applyAlignment="1">
      <alignment horizontal="left" vertical="center" wrapText="1"/>
    </xf>
    <xf numFmtId="0" fontId="0" fillId="27" borderId="18" xfId="0" applyFont="1" applyFill="1" applyBorder="1" applyAlignment="1">
      <alignment horizontal="left" vertical="center" wrapText="1"/>
    </xf>
    <xf numFmtId="0" fontId="0" fillId="27" borderId="39" xfId="0" applyFill="1" applyBorder="1" applyAlignment="1">
      <alignment horizontal="left" vertical="center" wrapText="1"/>
    </xf>
    <xf numFmtId="0" fontId="0" fillId="27" borderId="41" xfId="0" applyFill="1" applyBorder="1" applyAlignment="1">
      <alignment horizontal="left" vertical="center" wrapText="1"/>
    </xf>
    <xf numFmtId="174" fontId="0" fillId="0" borderId="17" xfId="69" applyFont="1" applyFill="1" applyBorder="1" applyAlignment="1">
      <alignment horizontal="center" vertical="center"/>
    </xf>
    <xf numFmtId="174" fontId="0" fillId="0" borderId="36" xfId="69" applyFont="1" applyFill="1" applyBorder="1" applyAlignment="1">
      <alignment horizontal="center" vertical="center"/>
    </xf>
    <xf numFmtId="0" fontId="23" fillId="0" borderId="10" xfId="0" applyFont="1" applyBorder="1" applyAlignment="1">
      <alignment horizontal="left" vertical="center" wrapText="1"/>
    </xf>
    <xf numFmtId="0" fontId="23" fillId="0" borderId="10" xfId="0" applyFont="1" applyBorder="1" applyAlignment="1">
      <alignment horizontal="left" vertical="center"/>
    </xf>
    <xf numFmtId="0" fontId="0" fillId="24" borderId="10" xfId="0" applyFont="1" applyFill="1" applyBorder="1" applyAlignment="1">
      <alignment horizontal="left" vertical="center"/>
    </xf>
    <xf numFmtId="0" fontId="0" fillId="24" borderId="10" xfId="0" applyFill="1" applyBorder="1" applyAlignment="1">
      <alignment horizontal="left" vertical="center"/>
    </xf>
    <xf numFmtId="0" fontId="0" fillId="24" borderId="28" xfId="0" applyFont="1" applyFill="1" applyBorder="1" applyAlignment="1">
      <alignment horizontal="left" vertical="center" wrapText="1"/>
    </xf>
    <xf numFmtId="0" fontId="0" fillId="24" borderId="37" xfId="0" applyFont="1" applyFill="1" applyBorder="1" applyAlignment="1">
      <alignment horizontal="left" vertical="center" wrapText="1"/>
    </xf>
    <xf numFmtId="0" fontId="0" fillId="24" borderId="42"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26" fillId="4" borderId="10" xfId="0" applyFont="1" applyFill="1" applyBorder="1" applyAlignment="1">
      <alignment horizontal="left" vertical="center"/>
    </xf>
    <xf numFmtId="0" fontId="0" fillId="0" borderId="10" xfId="0" applyBorder="1" applyAlignment="1">
      <alignment horizontal="center" vertical="center" wrapText="1"/>
    </xf>
    <xf numFmtId="0" fontId="20" fillId="0" borderId="10" xfId="0" applyFont="1" applyFill="1" applyBorder="1" applyAlignment="1">
      <alignment horizontal="center" vertical="center" wrapText="1"/>
    </xf>
    <xf numFmtId="174" fontId="0" fillId="0" borderId="10" xfId="69" applyFont="1" applyFill="1" applyBorder="1" applyAlignment="1">
      <alignment horizontal="center" vertical="center"/>
    </xf>
    <xf numFmtId="207" fontId="26" fillId="4" borderId="10" xfId="0" applyNumberFormat="1" applyFont="1" applyFill="1" applyBorder="1" applyAlignment="1">
      <alignment horizontal="center" vertical="center"/>
    </xf>
    <xf numFmtId="0" fontId="20" fillId="0" borderId="10" xfId="0" applyFont="1" applyBorder="1" applyAlignment="1">
      <alignment horizontal="left" vertical="center"/>
    </xf>
    <xf numFmtId="207" fontId="0" fillId="0" borderId="17" xfId="69" applyNumberFormat="1" applyFont="1" applyFill="1" applyBorder="1" applyAlignment="1">
      <alignment horizontal="center" vertical="center"/>
    </xf>
    <xf numFmtId="207" fontId="0" fillId="0" borderId="36" xfId="69" applyNumberFormat="1" applyFont="1" applyFill="1" applyBorder="1" applyAlignment="1">
      <alignment horizontal="center" vertical="center"/>
    </xf>
    <xf numFmtId="0" fontId="30" fillId="0" borderId="2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6" xfId="0" applyFont="1" applyBorder="1" applyAlignment="1">
      <alignment horizontal="center" vertical="center" wrapText="1"/>
    </xf>
    <xf numFmtId="49" fontId="23" fillId="0" borderId="10" xfId="0" applyNumberFormat="1" applyFont="1" applyBorder="1" applyAlignment="1">
      <alignment horizontal="left" vertical="center" wrapText="1"/>
    </xf>
    <xf numFmtId="0" fontId="20" fillId="0" borderId="10" xfId="0" applyFont="1" applyFill="1" applyBorder="1" applyAlignment="1">
      <alignment horizontal="left" vertical="center"/>
    </xf>
    <xf numFmtId="0" fontId="0" fillId="0" borderId="10" xfId="0" applyFont="1" applyBorder="1" applyAlignment="1">
      <alignment horizontal="center" vertical="center" wrapText="1"/>
    </xf>
    <xf numFmtId="14" fontId="24" fillId="0" borderId="10" xfId="0" applyNumberFormat="1" applyFont="1" applyBorder="1" applyAlignment="1">
      <alignment horizontal="center" vertical="center"/>
    </xf>
    <xf numFmtId="176" fontId="20" fillId="0" borderId="10" xfId="68" applyNumberFormat="1" applyFont="1" applyFill="1" applyBorder="1" applyAlignment="1">
      <alignment horizontal="right" vertical="center"/>
    </xf>
  </cellXfs>
  <cellStyles count="7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_3-SISTEMA DESARROLLO ADMINISTRATIVO-POA 2008-1" xfId="63"/>
    <cellStyle name="Millares_3-SISTEMA DESARROLLO ADMINISTRATIVO-POA 2008-1" xfId="64"/>
    <cellStyle name="Millares_Copia de MATRICES OPERATIVAS PROYECTOS PAT 07-09-AJUSTADAS-2008" xfId="65"/>
    <cellStyle name="Millares_FORMATO POA" xfId="66"/>
    <cellStyle name="Millares_Libro2" xfId="67"/>
    <cellStyle name="Currency" xfId="68"/>
    <cellStyle name="Currency [0]" xfId="69"/>
    <cellStyle name="Moneda [0] 2" xfId="70"/>
    <cellStyle name="Moneda 2" xfId="71"/>
    <cellStyle name="Neutral" xfId="72"/>
    <cellStyle name="Normal 2" xfId="73"/>
    <cellStyle name="Normal 4" xfId="74"/>
    <cellStyle name="Notas" xfId="75"/>
    <cellStyle name="Percent"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866775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s\1.2.%20FEV-16%20Instrumentos%20de%20Planificaci&#243;n%20para%20areas%20protegidas%202021_V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4">
          <cell r="K4" t="str">
            <v>Versión 2</v>
          </cell>
          <cell r="O4">
            <v>44015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47"/>
  <sheetViews>
    <sheetView showGridLines="0" tabSelected="1" zoomScale="70" zoomScaleNormal="70" zoomScalePageLayoutView="0" workbookViewId="0" topLeftCell="A22">
      <selection activeCell="M14" sqref="M14"/>
    </sheetView>
  </sheetViews>
  <sheetFormatPr defaultColWidth="11.421875" defaultRowHeight="12.75"/>
  <cols>
    <col min="1" max="1" width="6.7109375" style="1" customWidth="1"/>
    <col min="2" max="2" width="16.57421875" style="1" customWidth="1"/>
    <col min="3" max="3" width="12.28125" style="1" customWidth="1"/>
    <col min="4" max="4" width="11.28125" style="1" customWidth="1"/>
    <col min="5" max="5" width="9.28125" style="1" customWidth="1"/>
    <col min="6" max="6" width="28.140625" style="1" customWidth="1"/>
    <col min="7" max="7" width="25.28125" style="3" customWidth="1"/>
    <col min="8" max="8" width="22.28125" style="8" customWidth="1"/>
    <col min="9" max="9" width="22.8515625" style="1" customWidth="1"/>
    <col min="10" max="10" width="30.28125" style="1" customWidth="1"/>
    <col min="11" max="11" width="27.57421875" style="76" customWidth="1"/>
    <col min="12" max="12" width="26.57421875" style="1" customWidth="1"/>
    <col min="13" max="14" width="21.7109375" style="1" customWidth="1"/>
    <col min="15" max="15" width="25.28125" style="1" customWidth="1"/>
    <col min="16" max="18" width="21.7109375" style="1" customWidth="1"/>
    <col min="19" max="20" width="25.00390625" style="1" customWidth="1"/>
    <col min="21" max="21" width="19.421875" style="1" hidden="1" customWidth="1"/>
    <col min="22" max="23" width="19.421875" style="1" customWidth="1"/>
    <col min="24" max="24" width="48.421875" style="1" hidden="1" customWidth="1"/>
    <col min="25" max="25" width="21.57421875" style="1" customWidth="1"/>
    <col min="26" max="26" width="11.421875" style="1" customWidth="1"/>
    <col min="27" max="27" width="16.57421875" style="1" bestFit="1" customWidth="1"/>
    <col min="28" max="28" width="17.421875" style="1" bestFit="1" customWidth="1"/>
    <col min="29" max="29" width="11.421875" style="1" customWidth="1"/>
    <col min="30" max="16384" width="11.421875" style="1" customWidth="1"/>
  </cols>
  <sheetData>
    <row r="1" spans="1:23" ht="31.5" customHeight="1">
      <c r="A1" s="388"/>
      <c r="B1" s="388"/>
      <c r="C1" s="377" t="s">
        <v>49</v>
      </c>
      <c r="D1" s="378"/>
      <c r="E1" s="378"/>
      <c r="F1" s="378"/>
      <c r="G1" s="378"/>
      <c r="H1" s="378"/>
      <c r="I1" s="378"/>
      <c r="J1" s="379"/>
      <c r="K1" s="393" t="s">
        <v>92</v>
      </c>
      <c r="L1" s="393"/>
      <c r="M1" s="393"/>
      <c r="N1" s="393"/>
      <c r="O1" s="393"/>
      <c r="P1" s="393"/>
      <c r="Q1" s="393"/>
      <c r="R1" s="393"/>
      <c r="S1" s="393"/>
      <c r="T1" s="393"/>
      <c r="U1" s="35"/>
      <c r="V1" s="35"/>
      <c r="W1" s="35"/>
    </row>
    <row r="2" spans="1:23" ht="19.5" customHeight="1">
      <c r="A2" s="388"/>
      <c r="B2" s="388"/>
      <c r="C2" s="380"/>
      <c r="D2" s="381"/>
      <c r="E2" s="381"/>
      <c r="F2" s="381"/>
      <c r="G2" s="381"/>
      <c r="H2" s="381"/>
      <c r="I2" s="381"/>
      <c r="J2" s="382"/>
      <c r="K2" s="386" t="s">
        <v>51</v>
      </c>
      <c r="L2" s="386"/>
      <c r="M2" s="386"/>
      <c r="N2" s="386"/>
      <c r="O2" s="386"/>
      <c r="P2" s="386"/>
      <c r="Q2" s="386"/>
      <c r="R2" s="386"/>
      <c r="S2" s="386"/>
      <c r="T2" s="386"/>
      <c r="U2" s="30"/>
      <c r="V2" s="30"/>
      <c r="W2" s="30"/>
    </row>
    <row r="3" spans="1:23" ht="19.5" customHeight="1">
      <c r="A3" s="388"/>
      <c r="B3" s="388"/>
      <c r="C3" s="377" t="s">
        <v>50</v>
      </c>
      <c r="D3" s="378"/>
      <c r="E3" s="378"/>
      <c r="F3" s="378"/>
      <c r="G3" s="378"/>
      <c r="H3" s="378"/>
      <c r="I3" s="378"/>
      <c r="J3" s="379"/>
      <c r="K3" s="386" t="s">
        <v>52</v>
      </c>
      <c r="L3" s="386"/>
      <c r="M3" s="386"/>
      <c r="N3" s="386"/>
      <c r="O3" s="386" t="s">
        <v>64</v>
      </c>
      <c r="P3" s="386"/>
      <c r="Q3" s="386"/>
      <c r="R3" s="386"/>
      <c r="S3" s="386"/>
      <c r="T3" s="386"/>
      <c r="U3" s="30"/>
      <c r="V3" s="30"/>
      <c r="W3" s="30"/>
    </row>
    <row r="4" spans="1:23" ht="24.75" customHeight="1">
      <c r="A4" s="388"/>
      <c r="B4" s="388"/>
      <c r="C4" s="380"/>
      <c r="D4" s="381"/>
      <c r="E4" s="381"/>
      <c r="F4" s="381"/>
      <c r="G4" s="381"/>
      <c r="H4" s="381"/>
      <c r="I4" s="381"/>
      <c r="J4" s="382"/>
      <c r="K4" s="397" t="s">
        <v>115</v>
      </c>
      <c r="L4" s="398"/>
      <c r="M4" s="398"/>
      <c r="N4" s="399"/>
      <c r="O4" s="366">
        <v>44015</v>
      </c>
      <c r="P4" s="367"/>
      <c r="Q4" s="367"/>
      <c r="R4" s="367"/>
      <c r="S4" s="367"/>
      <c r="T4" s="368"/>
      <c r="U4" s="36"/>
      <c r="V4" s="36"/>
      <c r="W4" s="36"/>
    </row>
    <row r="5" spans="1:23" ht="31.5" customHeight="1">
      <c r="A5" s="365" t="s">
        <v>95</v>
      </c>
      <c r="B5" s="365"/>
      <c r="C5" s="365"/>
      <c r="D5" s="365"/>
      <c r="E5" s="365"/>
      <c r="F5" s="365"/>
      <c r="G5" s="365"/>
      <c r="H5" s="365"/>
      <c r="I5" s="365"/>
      <c r="J5" s="365"/>
      <c r="K5" s="365"/>
      <c r="L5" s="365"/>
      <c r="M5" s="365"/>
      <c r="N5" s="365"/>
      <c r="O5" s="365"/>
      <c r="P5" s="365"/>
      <c r="Q5" s="365"/>
      <c r="R5" s="365"/>
      <c r="S5" s="365"/>
      <c r="T5" s="365"/>
      <c r="U5" s="37"/>
      <c r="V5" s="37"/>
      <c r="W5" s="37"/>
    </row>
    <row r="6" spans="1:24" ht="50.25" customHeight="1">
      <c r="A6" s="402" t="s">
        <v>3</v>
      </c>
      <c r="B6" s="402"/>
      <c r="C6" s="402"/>
      <c r="D6" s="395" t="s">
        <v>275</v>
      </c>
      <c r="E6" s="396"/>
      <c r="F6" s="396"/>
      <c r="G6" s="396"/>
      <c r="H6" s="52" t="s">
        <v>0</v>
      </c>
      <c r="I6" s="53" t="s">
        <v>1</v>
      </c>
      <c r="J6" s="43"/>
      <c r="K6" s="68"/>
      <c r="L6" s="32"/>
      <c r="M6" s="32"/>
      <c r="N6" s="32"/>
      <c r="O6" s="32"/>
      <c r="P6" s="32"/>
      <c r="Q6" s="32"/>
      <c r="R6" s="32"/>
      <c r="S6" s="32"/>
      <c r="T6" s="48"/>
      <c r="U6" s="32"/>
      <c r="V6" s="32"/>
      <c r="W6" s="32"/>
      <c r="X6" s="290" t="s">
        <v>280</v>
      </c>
    </row>
    <row r="7" spans="1:24" ht="57" customHeight="1">
      <c r="A7" s="341" t="s">
        <v>59</v>
      </c>
      <c r="B7" s="341"/>
      <c r="C7" s="341"/>
      <c r="D7" s="403" t="s">
        <v>116</v>
      </c>
      <c r="E7" s="403"/>
      <c r="F7" s="403"/>
      <c r="G7" s="403"/>
      <c r="H7" s="80" t="s">
        <v>96</v>
      </c>
      <c r="I7" s="268">
        <v>341912170</v>
      </c>
      <c r="J7" s="44"/>
      <c r="K7" s="69"/>
      <c r="L7" s="70"/>
      <c r="M7" s="70"/>
      <c r="N7" s="70"/>
      <c r="O7" s="70"/>
      <c r="P7" s="70"/>
      <c r="Q7" s="70"/>
      <c r="R7" s="70"/>
      <c r="S7" s="70"/>
      <c r="T7" s="49"/>
      <c r="U7" s="28"/>
      <c r="V7" s="28"/>
      <c r="W7" s="28"/>
      <c r="X7" s="290" t="s">
        <v>281</v>
      </c>
    </row>
    <row r="8" spans="1:24" ht="34.5" customHeight="1">
      <c r="A8" s="341" t="s">
        <v>2</v>
      </c>
      <c r="B8" s="341"/>
      <c r="C8" s="341"/>
      <c r="D8" s="348" t="s">
        <v>117</v>
      </c>
      <c r="E8" s="349"/>
      <c r="F8" s="349"/>
      <c r="G8" s="350"/>
      <c r="H8" s="80" t="s">
        <v>89</v>
      </c>
      <c r="I8" s="268">
        <v>2145156541</v>
      </c>
      <c r="J8" s="44"/>
      <c r="K8" s="69"/>
      <c r="L8" s="70"/>
      <c r="M8" s="70"/>
      <c r="N8" s="70"/>
      <c r="O8" s="70"/>
      <c r="P8" s="70"/>
      <c r="Q8" s="70"/>
      <c r="R8" s="70"/>
      <c r="S8" s="70"/>
      <c r="T8" s="49"/>
      <c r="U8" s="28"/>
      <c r="V8" s="276"/>
      <c r="W8" s="28"/>
      <c r="X8" s="290" t="s">
        <v>282</v>
      </c>
    </row>
    <row r="9" spans="1:24" ht="33" customHeight="1">
      <c r="A9" s="371" t="s">
        <v>60</v>
      </c>
      <c r="B9" s="372"/>
      <c r="C9" s="373"/>
      <c r="D9" s="351">
        <v>22320305101</v>
      </c>
      <c r="E9" s="352"/>
      <c r="F9" s="352"/>
      <c r="G9" s="353"/>
      <c r="H9" s="80" t="s">
        <v>90</v>
      </c>
      <c r="I9" s="268">
        <v>3972302754</v>
      </c>
      <c r="J9" s="45"/>
      <c r="K9" s="70"/>
      <c r="L9" s="70"/>
      <c r="M9" s="70"/>
      <c r="N9" s="70"/>
      <c r="O9" s="70"/>
      <c r="P9" s="70"/>
      <c r="Q9" s="70"/>
      <c r="R9" s="70"/>
      <c r="S9" s="70"/>
      <c r="T9" s="49"/>
      <c r="U9" s="28"/>
      <c r="V9" s="277"/>
      <c r="W9" s="28"/>
      <c r="X9" s="290" t="s">
        <v>283</v>
      </c>
    </row>
    <row r="10" spans="1:24" ht="30" customHeight="1">
      <c r="A10" s="374"/>
      <c r="B10" s="375"/>
      <c r="C10" s="376"/>
      <c r="D10" s="354"/>
      <c r="E10" s="355"/>
      <c r="F10" s="355"/>
      <c r="G10" s="356"/>
      <c r="H10" s="80" t="s">
        <v>91</v>
      </c>
      <c r="I10" s="269" t="s">
        <v>4</v>
      </c>
      <c r="J10" s="45"/>
      <c r="K10" s="70"/>
      <c r="L10" s="28"/>
      <c r="M10" s="28"/>
      <c r="N10" s="28"/>
      <c r="O10" s="28"/>
      <c r="P10" s="28"/>
      <c r="Q10" s="28"/>
      <c r="R10" s="28"/>
      <c r="S10" s="28"/>
      <c r="T10" s="49"/>
      <c r="U10" s="28"/>
      <c r="V10" s="28"/>
      <c r="W10" s="28"/>
      <c r="X10" s="290" t="s">
        <v>284</v>
      </c>
    </row>
    <row r="11" spans="1:24" ht="22.5" customHeight="1">
      <c r="A11" s="400" t="s">
        <v>103</v>
      </c>
      <c r="B11" s="400"/>
      <c r="C11" s="400"/>
      <c r="D11" s="400"/>
      <c r="E11" s="400"/>
      <c r="F11" s="400"/>
      <c r="G11" s="401"/>
      <c r="H11" s="50" t="s">
        <v>9</v>
      </c>
      <c r="I11" s="604">
        <f>SUM(I7:I10)</f>
        <v>6459371465</v>
      </c>
      <c r="J11" s="47"/>
      <c r="K11" s="71"/>
      <c r="L11" s="47"/>
      <c r="M11" s="47"/>
      <c r="N11" s="47"/>
      <c r="O11" s="47"/>
      <c r="P11" s="47"/>
      <c r="Q11" s="47"/>
      <c r="R11" s="47"/>
      <c r="S11" s="47"/>
      <c r="T11" s="51"/>
      <c r="U11" s="28"/>
      <c r="V11" s="28"/>
      <c r="W11" s="28"/>
      <c r="X11" s="290" t="s">
        <v>285</v>
      </c>
    </row>
    <row r="12" spans="1:24" ht="22.5" customHeight="1">
      <c r="A12" s="400" t="s">
        <v>102</v>
      </c>
      <c r="B12" s="400"/>
      <c r="C12" s="400"/>
      <c r="D12" s="400"/>
      <c r="E12" s="400"/>
      <c r="F12" s="400"/>
      <c r="G12" s="401"/>
      <c r="H12" s="50" t="s">
        <v>9</v>
      </c>
      <c r="I12" s="270">
        <f>'POA H.B.  '!G93</f>
        <v>68957480</v>
      </c>
      <c r="J12" s="46"/>
      <c r="K12" s="71"/>
      <c r="L12" s="47"/>
      <c r="M12" s="47"/>
      <c r="N12" s="47"/>
      <c r="O12" s="47"/>
      <c r="P12" s="47"/>
      <c r="Q12" s="47"/>
      <c r="R12" s="47"/>
      <c r="S12" s="47"/>
      <c r="T12" s="51"/>
      <c r="U12" s="28"/>
      <c r="V12" s="28"/>
      <c r="W12" s="28"/>
      <c r="X12" s="290" t="s">
        <v>286</v>
      </c>
    </row>
    <row r="13" spans="1:24" ht="35.25" customHeight="1">
      <c r="A13" s="405" t="s">
        <v>5</v>
      </c>
      <c r="B13" s="404" t="s">
        <v>104</v>
      </c>
      <c r="C13" s="404"/>
      <c r="D13" s="404"/>
      <c r="E13" s="406" t="s">
        <v>5</v>
      </c>
      <c r="F13" s="406" t="s">
        <v>99</v>
      </c>
      <c r="G13" s="404" t="s">
        <v>6</v>
      </c>
      <c r="H13" s="392" t="s">
        <v>176</v>
      </c>
      <c r="I13" s="392"/>
      <c r="J13" s="394" t="s">
        <v>7</v>
      </c>
      <c r="K13" s="394"/>
      <c r="L13" s="394" t="s">
        <v>93</v>
      </c>
      <c r="M13" s="394"/>
      <c r="N13" s="394"/>
      <c r="O13" s="394"/>
      <c r="P13" s="394"/>
      <c r="Q13" s="394"/>
      <c r="R13" s="394"/>
      <c r="S13" s="394"/>
      <c r="T13" s="394"/>
      <c r="U13" s="41"/>
      <c r="V13" s="38"/>
      <c r="W13" s="38"/>
      <c r="X13" s="290" t="s">
        <v>287</v>
      </c>
    </row>
    <row r="14" spans="1:24" ht="77.25" customHeight="1">
      <c r="A14" s="405"/>
      <c r="B14" s="404"/>
      <c r="C14" s="404"/>
      <c r="D14" s="404"/>
      <c r="E14" s="407"/>
      <c r="F14" s="407"/>
      <c r="G14" s="404"/>
      <c r="H14" s="34" t="s">
        <v>8</v>
      </c>
      <c r="I14" s="42" t="s">
        <v>61</v>
      </c>
      <c r="J14" s="34" t="s">
        <v>8</v>
      </c>
      <c r="K14" s="62" t="s">
        <v>61</v>
      </c>
      <c r="L14" s="294" t="s">
        <v>297</v>
      </c>
      <c r="M14" s="294" t="s">
        <v>311</v>
      </c>
      <c r="N14" s="294" t="s">
        <v>303</v>
      </c>
      <c r="O14" s="294" t="s">
        <v>301</v>
      </c>
      <c r="P14" s="294" t="s">
        <v>282</v>
      </c>
      <c r="Q14" s="294" t="s">
        <v>285</v>
      </c>
      <c r="R14" s="294" t="s">
        <v>300</v>
      </c>
      <c r="S14" s="294" t="s">
        <v>310</v>
      </c>
      <c r="T14" s="294" t="s">
        <v>312</v>
      </c>
      <c r="U14" s="33"/>
      <c r="V14" s="33"/>
      <c r="W14" s="33"/>
      <c r="X14" s="290" t="s">
        <v>288</v>
      </c>
    </row>
    <row r="15" spans="1:24" s="4" customFormat="1" ht="62.25" customHeight="1">
      <c r="A15" s="205">
        <v>1</v>
      </c>
      <c r="B15" s="324" t="s">
        <v>118</v>
      </c>
      <c r="C15" s="325"/>
      <c r="D15" s="326"/>
      <c r="E15" s="59">
        <v>1</v>
      </c>
      <c r="F15" s="212" t="s">
        <v>187</v>
      </c>
      <c r="G15" s="66" t="s">
        <v>157</v>
      </c>
      <c r="H15" s="81">
        <v>0.2</v>
      </c>
      <c r="I15" s="206">
        <v>0.2</v>
      </c>
      <c r="J15" s="67" t="s">
        <v>134</v>
      </c>
      <c r="K15" s="109" t="s">
        <v>134</v>
      </c>
      <c r="L15" s="278">
        <f>138780.781609195*20</f>
        <v>2775615.6321839</v>
      </c>
      <c r="M15" s="278">
        <f>138780.781609195*57</f>
        <v>7910504.551724114</v>
      </c>
      <c r="N15" s="279">
        <f>(138780.781609195*10)</f>
        <v>1387807.81609195</v>
      </c>
      <c r="O15" s="280"/>
      <c r="P15" s="280"/>
      <c r="Q15" s="280"/>
      <c r="R15" s="280"/>
      <c r="S15" s="280"/>
      <c r="T15" s="279"/>
      <c r="U15" s="209">
        <f>L15+M15+N15</f>
        <v>12073927.999999966</v>
      </c>
      <c r="V15" s="295">
        <f>SUM(L15:T15)</f>
        <v>12073927.999999966</v>
      </c>
      <c r="W15" s="39"/>
      <c r="X15" s="290" t="s">
        <v>289</v>
      </c>
    </row>
    <row r="16" spans="1:24" s="4" customFormat="1" ht="49.5" customHeight="1">
      <c r="A16" s="113">
        <v>2</v>
      </c>
      <c r="B16" s="324" t="s">
        <v>119</v>
      </c>
      <c r="C16" s="325"/>
      <c r="D16" s="326"/>
      <c r="E16" s="59">
        <v>1</v>
      </c>
      <c r="F16" s="213" t="s">
        <v>223</v>
      </c>
      <c r="G16" s="66" t="s">
        <v>158</v>
      </c>
      <c r="H16" s="81">
        <v>1</v>
      </c>
      <c r="I16" s="110">
        <v>1</v>
      </c>
      <c r="J16" s="109" t="s">
        <v>135</v>
      </c>
      <c r="K16" s="109" t="s">
        <v>135</v>
      </c>
      <c r="L16" s="278">
        <f>6036964-3290070</f>
        <v>2746894</v>
      </c>
      <c r="M16" s="281"/>
      <c r="N16" s="279"/>
      <c r="O16" s="280"/>
      <c r="P16" s="280"/>
      <c r="Q16" s="280"/>
      <c r="R16" s="280"/>
      <c r="S16" s="280"/>
      <c r="T16" s="279"/>
      <c r="U16" s="209">
        <f aca="true" t="shared" si="0" ref="U16:U33">L16+M16+N16</f>
        <v>2746894</v>
      </c>
      <c r="V16" s="295">
        <f aca="true" t="shared" si="1" ref="V16:V33">SUM(L16:T16)</f>
        <v>2746894</v>
      </c>
      <c r="W16" s="39"/>
      <c r="X16" s="290" t="s">
        <v>290</v>
      </c>
    </row>
    <row r="17" spans="1:24" s="39" customFormat="1" ht="25.5">
      <c r="A17" s="202">
        <v>3</v>
      </c>
      <c r="B17" s="311" t="s">
        <v>120</v>
      </c>
      <c r="C17" s="312"/>
      <c r="D17" s="313"/>
      <c r="E17" s="254">
        <v>1</v>
      </c>
      <c r="F17" s="259" t="s">
        <v>219</v>
      </c>
      <c r="G17" s="256" t="s">
        <v>220</v>
      </c>
      <c r="H17" s="250">
        <v>0.3</v>
      </c>
      <c r="I17" s="251">
        <v>0.3</v>
      </c>
      <c r="J17" s="259" t="s">
        <v>224</v>
      </c>
      <c r="K17" s="260" t="s">
        <v>136</v>
      </c>
      <c r="L17" s="300"/>
      <c r="M17" s="281">
        <f>2017016+545982910.16</f>
        <v>547999926.16</v>
      </c>
      <c r="N17" s="279"/>
      <c r="O17" s="280"/>
      <c r="P17" s="280"/>
      <c r="Q17" s="280"/>
      <c r="R17" s="301">
        <f>744705920-545982910.16</f>
        <v>198723009.84000003</v>
      </c>
      <c r="S17" s="280"/>
      <c r="T17" s="279"/>
      <c r="U17" s="209">
        <f t="shared" si="0"/>
        <v>547999926.16</v>
      </c>
      <c r="V17" s="295">
        <f t="shared" si="1"/>
        <v>746722936</v>
      </c>
      <c r="X17" s="290" t="s">
        <v>291</v>
      </c>
    </row>
    <row r="18" spans="1:27" s="4" customFormat="1" ht="51">
      <c r="A18" s="234">
        <v>4</v>
      </c>
      <c r="B18" s="389" t="s">
        <v>121</v>
      </c>
      <c r="C18" s="390"/>
      <c r="D18" s="391"/>
      <c r="E18" s="254">
        <v>1</v>
      </c>
      <c r="F18" s="255" t="s">
        <v>225</v>
      </c>
      <c r="G18" s="256" t="s">
        <v>226</v>
      </c>
      <c r="H18" s="250">
        <v>2</v>
      </c>
      <c r="I18" s="252">
        <v>2</v>
      </c>
      <c r="J18" s="255" t="s">
        <v>257</v>
      </c>
      <c r="K18" s="261" t="s">
        <v>188</v>
      </c>
      <c r="L18" s="281"/>
      <c r="M18" s="280"/>
      <c r="N18" s="281">
        <f>33775671+171712.552657939+912812.37931034+895540+333937089.84</f>
        <v>369692825.77196825</v>
      </c>
      <c r="O18" s="280"/>
      <c r="P18" s="280"/>
      <c r="Q18" s="280"/>
      <c r="R18" s="280">
        <f>960000000-N18+5224989.5991497-17000000-3080000-60000000-1387847</f>
        <v>514064316.82718146</v>
      </c>
      <c r="S18" s="280"/>
      <c r="T18" s="281"/>
      <c r="U18" s="209">
        <f t="shared" si="0"/>
        <v>369692825.77196825</v>
      </c>
      <c r="V18" s="296">
        <f t="shared" si="1"/>
        <v>883757142.5991497</v>
      </c>
      <c r="W18" s="296"/>
      <c r="X18" s="290" t="s">
        <v>292</v>
      </c>
      <c r="AA18" s="87"/>
    </row>
    <row r="19" spans="1:28" s="4" customFormat="1" ht="63.75">
      <c r="A19" s="317">
        <v>5</v>
      </c>
      <c r="B19" s="311" t="s">
        <v>122</v>
      </c>
      <c r="C19" s="312"/>
      <c r="D19" s="313"/>
      <c r="E19" s="254">
        <v>1</v>
      </c>
      <c r="F19" s="255" t="s">
        <v>185</v>
      </c>
      <c r="G19" s="256" t="s">
        <v>184</v>
      </c>
      <c r="H19" s="253">
        <v>0.5</v>
      </c>
      <c r="I19" s="322">
        <v>1</v>
      </c>
      <c r="J19" s="256" t="s">
        <v>160</v>
      </c>
      <c r="K19" s="408" t="s">
        <v>138</v>
      </c>
      <c r="L19" s="280">
        <v>7011773</v>
      </c>
      <c r="M19" s="283">
        <f>50897150.45184</f>
        <v>50897150.45184</v>
      </c>
      <c r="N19" s="283"/>
      <c r="O19" s="278">
        <v>2145156541</v>
      </c>
      <c r="P19" s="278"/>
      <c r="Q19" s="278"/>
      <c r="R19" s="278"/>
      <c r="S19" s="278"/>
      <c r="T19" s="283"/>
      <c r="U19" s="209">
        <f>L19+M19+N19+O19</f>
        <v>2203065464.45184</v>
      </c>
      <c r="V19" s="295">
        <f t="shared" si="1"/>
        <v>2203065464.45184</v>
      </c>
      <c r="W19" s="295">
        <v>2203065464</v>
      </c>
      <c r="X19" s="290" t="s">
        <v>293</v>
      </c>
      <c r="AA19" s="83"/>
      <c r="AB19" s="88"/>
    </row>
    <row r="20" spans="1:28" s="4" customFormat="1" ht="63.75">
      <c r="A20" s="318"/>
      <c r="B20" s="319"/>
      <c r="C20" s="320"/>
      <c r="D20" s="321"/>
      <c r="E20" s="254">
        <v>2</v>
      </c>
      <c r="F20" s="255" t="s">
        <v>261</v>
      </c>
      <c r="G20" s="256" t="s">
        <v>262</v>
      </c>
      <c r="H20" s="253">
        <v>0.3</v>
      </c>
      <c r="I20" s="323"/>
      <c r="J20" s="256" t="s">
        <v>160</v>
      </c>
      <c r="K20" s="409"/>
      <c r="L20" s="280"/>
      <c r="M20" s="284"/>
      <c r="N20" s="278"/>
      <c r="O20" s="278"/>
      <c r="P20" s="278">
        <v>307398215.86</v>
      </c>
      <c r="Q20" s="278">
        <v>278589696.13</v>
      </c>
      <c r="R20" s="280">
        <v>1038193799.0099998</v>
      </c>
      <c r="S20" s="278">
        <v>200142504</v>
      </c>
      <c r="T20" s="278">
        <v>200000000</v>
      </c>
      <c r="U20" s="209"/>
      <c r="V20" s="295">
        <f t="shared" si="1"/>
        <v>2024324214.9999998</v>
      </c>
      <c r="W20" s="295">
        <v>2024324215</v>
      </c>
      <c r="X20" s="290" t="s">
        <v>294</v>
      </c>
      <c r="Y20" s="83"/>
      <c r="AA20" s="83"/>
      <c r="AB20" s="88"/>
    </row>
    <row r="21" spans="1:28" s="4" customFormat="1" ht="63.75">
      <c r="A21" s="317">
        <v>6</v>
      </c>
      <c r="B21" s="324" t="s">
        <v>123</v>
      </c>
      <c r="C21" s="325"/>
      <c r="D21" s="326"/>
      <c r="E21" s="102">
        <v>1</v>
      </c>
      <c r="F21" s="214" t="s">
        <v>227</v>
      </c>
      <c r="G21" s="92" t="s">
        <v>189</v>
      </c>
      <c r="H21" s="94">
        <v>8</v>
      </c>
      <c r="I21" s="111">
        <v>8</v>
      </c>
      <c r="J21" s="91" t="s">
        <v>191</v>
      </c>
      <c r="K21" s="91" t="s">
        <v>191</v>
      </c>
      <c r="L21" s="278">
        <f>6697861.19472-12461</f>
        <v>6685400.19472</v>
      </c>
      <c r="M21" s="278">
        <f>8930481.59296-7092000+17000000</f>
        <v>18838481.59296</v>
      </c>
      <c r="N21" s="279">
        <f>2232620.39824-895540</f>
        <v>1337080.39824</v>
      </c>
      <c r="O21" s="280"/>
      <c r="P21" s="280"/>
      <c r="Q21" s="280"/>
      <c r="R21" s="280"/>
      <c r="S21" s="280"/>
      <c r="T21" s="279"/>
      <c r="U21" s="209">
        <f t="shared" si="0"/>
        <v>26860962.18592</v>
      </c>
      <c r="V21" s="296">
        <f t="shared" si="1"/>
        <v>26860962.18592</v>
      </c>
      <c r="W21" s="302">
        <v>26860962</v>
      </c>
      <c r="X21" s="290" t="s">
        <v>295</v>
      </c>
      <c r="AB21" s="83"/>
    </row>
    <row r="22" spans="1:28" s="4" customFormat="1" ht="76.5">
      <c r="A22" s="334"/>
      <c r="B22" s="330"/>
      <c r="C22" s="331"/>
      <c r="D22" s="332"/>
      <c r="E22" s="102">
        <v>2</v>
      </c>
      <c r="F22" s="214" t="s">
        <v>124</v>
      </c>
      <c r="G22" s="92" t="s">
        <v>161</v>
      </c>
      <c r="H22" s="94">
        <v>8</v>
      </c>
      <c r="I22" s="90">
        <v>8</v>
      </c>
      <c r="J22" s="91" t="s">
        <v>192</v>
      </c>
      <c r="K22" s="72" t="s">
        <v>140</v>
      </c>
      <c r="L22" s="278">
        <f>1232620.39824*3</f>
        <v>3697861.19472</v>
      </c>
      <c r="M22" s="278">
        <f>1232620.39824*4</f>
        <v>4930481.59296</v>
      </c>
      <c r="N22" s="279">
        <v>1232620.39824</v>
      </c>
      <c r="O22" s="280"/>
      <c r="P22" s="280"/>
      <c r="Q22" s="280"/>
      <c r="R22" s="280"/>
      <c r="S22" s="280"/>
      <c r="T22" s="279"/>
      <c r="U22" s="209">
        <f t="shared" si="0"/>
        <v>9860963.18592</v>
      </c>
      <c r="V22" s="295">
        <f t="shared" si="1"/>
        <v>9860963.18592</v>
      </c>
      <c r="W22" s="302">
        <v>9860963</v>
      </c>
      <c r="X22" s="290" t="s">
        <v>296</v>
      </c>
      <c r="AB22" s="83"/>
    </row>
    <row r="23" spans="1:24" s="4" customFormat="1" ht="76.5">
      <c r="A23" s="65">
        <v>7</v>
      </c>
      <c r="B23" s="383" t="s">
        <v>125</v>
      </c>
      <c r="C23" s="384"/>
      <c r="D23" s="385"/>
      <c r="E23" s="102">
        <v>1</v>
      </c>
      <c r="F23" s="214" t="s">
        <v>126</v>
      </c>
      <c r="G23" s="92" t="s">
        <v>161</v>
      </c>
      <c r="H23" s="94">
        <v>8</v>
      </c>
      <c r="I23" s="90">
        <v>8</v>
      </c>
      <c r="J23" s="95" t="s">
        <v>193</v>
      </c>
      <c r="K23" s="72" t="s">
        <v>141</v>
      </c>
      <c r="L23" s="278">
        <f>603696.375*2</f>
        <v>1207392.75</v>
      </c>
      <c r="M23" s="278">
        <f>603696.375*5</f>
        <v>3018481.875</v>
      </c>
      <c r="N23" s="279">
        <v>603696.375</v>
      </c>
      <c r="O23" s="280"/>
      <c r="P23" s="280"/>
      <c r="Q23" s="280"/>
      <c r="R23" s="280"/>
      <c r="S23" s="280"/>
      <c r="T23" s="279"/>
      <c r="U23" s="209">
        <f t="shared" si="0"/>
        <v>4829571</v>
      </c>
      <c r="V23" s="295">
        <f t="shared" si="1"/>
        <v>4829571</v>
      </c>
      <c r="W23" s="302">
        <v>4829571</v>
      </c>
      <c r="X23" s="290" t="s">
        <v>297</v>
      </c>
    </row>
    <row r="24" spans="1:24" s="4" customFormat="1" ht="39" customHeight="1">
      <c r="A24" s="113">
        <v>8</v>
      </c>
      <c r="B24" s="324" t="s">
        <v>127</v>
      </c>
      <c r="C24" s="325"/>
      <c r="D24" s="326"/>
      <c r="E24" s="112">
        <v>1</v>
      </c>
      <c r="F24" s="214" t="s">
        <v>194</v>
      </c>
      <c r="G24" s="92" t="s">
        <v>159</v>
      </c>
      <c r="H24" s="93">
        <v>1</v>
      </c>
      <c r="I24" s="267">
        <v>0.65</v>
      </c>
      <c r="J24" s="91" t="s">
        <v>195</v>
      </c>
      <c r="K24" s="200" t="s">
        <v>142</v>
      </c>
      <c r="L24" s="280">
        <v>6948227</v>
      </c>
      <c r="M24" s="280">
        <f>75319621+15054505.8702331+3080000</f>
        <v>93454126.8702331</v>
      </c>
      <c r="N24" s="279"/>
      <c r="O24" s="280"/>
      <c r="P24" s="280"/>
      <c r="Q24" s="280"/>
      <c r="R24" s="280">
        <v>10349081.142857</v>
      </c>
      <c r="S24" s="280"/>
      <c r="T24" s="279"/>
      <c r="U24" s="209">
        <f t="shared" si="0"/>
        <v>100402353.8702331</v>
      </c>
      <c r="V24" s="296">
        <f t="shared" si="1"/>
        <v>110751435.0130901</v>
      </c>
      <c r="W24" s="296">
        <v>110751435</v>
      </c>
      <c r="X24" s="290" t="s">
        <v>298</v>
      </c>
    </row>
    <row r="25" spans="1:24" s="4" customFormat="1" ht="48.75" customHeight="1">
      <c r="A25" s="317">
        <v>9</v>
      </c>
      <c r="B25" s="311" t="s">
        <v>128</v>
      </c>
      <c r="C25" s="312"/>
      <c r="D25" s="313"/>
      <c r="E25" s="102">
        <v>1</v>
      </c>
      <c r="F25" s="214" t="s">
        <v>186</v>
      </c>
      <c r="G25" s="92" t="s">
        <v>162</v>
      </c>
      <c r="H25" s="93">
        <v>0.3</v>
      </c>
      <c r="I25" s="305">
        <v>0.3</v>
      </c>
      <c r="J25" s="95" t="s">
        <v>143</v>
      </c>
      <c r="K25" s="72" t="s">
        <v>143</v>
      </c>
      <c r="L25" s="303">
        <v>10000000</v>
      </c>
      <c r="M25" s="280">
        <v>4747964</v>
      </c>
      <c r="N25" s="279"/>
      <c r="O25" s="280"/>
      <c r="P25" s="280"/>
      <c r="Q25" s="280"/>
      <c r="R25" s="280"/>
      <c r="S25" s="280"/>
      <c r="T25" s="279"/>
      <c r="U25" s="209">
        <f t="shared" si="0"/>
        <v>14747964</v>
      </c>
      <c r="V25" s="295">
        <f t="shared" si="1"/>
        <v>14747964</v>
      </c>
      <c r="W25" s="302">
        <v>14747964</v>
      </c>
      <c r="X25" s="290" t="s">
        <v>299</v>
      </c>
    </row>
    <row r="26" spans="1:24" s="4" customFormat="1" ht="66" customHeight="1">
      <c r="A26" s="334"/>
      <c r="B26" s="314"/>
      <c r="C26" s="315"/>
      <c r="D26" s="316"/>
      <c r="E26" s="112">
        <v>2</v>
      </c>
      <c r="F26" s="255" t="s">
        <v>259</v>
      </c>
      <c r="G26" s="256" t="s">
        <v>260</v>
      </c>
      <c r="H26" s="253">
        <v>0.7</v>
      </c>
      <c r="I26" s="297">
        <v>0.7</v>
      </c>
      <c r="J26" s="258" t="s">
        <v>258</v>
      </c>
      <c r="K26" s="258" t="s">
        <v>258</v>
      </c>
      <c r="L26" s="280"/>
      <c r="M26" s="280">
        <v>60000000</v>
      </c>
      <c r="N26" s="279"/>
      <c r="O26" s="280"/>
      <c r="P26" s="280"/>
      <c r="Q26" s="280"/>
      <c r="R26" s="280">
        <f>199910000+912812.379310131+18444190.5526576+43362619.000001-10408869.5+3469623.16666698+895540</f>
        <v>256585915.59863573</v>
      </c>
      <c r="S26" s="280"/>
      <c r="T26" s="279"/>
      <c r="U26" s="209"/>
      <c r="V26" s="296">
        <f>SUM(L26:T26)</f>
        <v>316585915.59863573</v>
      </c>
      <c r="W26" s="296">
        <v>316585916</v>
      </c>
      <c r="X26" s="290"/>
    </row>
    <row r="27" spans="1:24" s="4" customFormat="1" ht="74.25" customHeight="1">
      <c r="A27" s="334"/>
      <c r="B27" s="314"/>
      <c r="C27" s="315"/>
      <c r="D27" s="316"/>
      <c r="E27" s="102">
        <v>3</v>
      </c>
      <c r="F27" s="214" t="s">
        <v>196</v>
      </c>
      <c r="G27" s="92" t="s">
        <v>163</v>
      </c>
      <c r="H27" s="93">
        <v>1</v>
      </c>
      <c r="I27" s="333">
        <v>0.3</v>
      </c>
      <c r="J27" s="95" t="s">
        <v>279</v>
      </c>
      <c r="K27" s="339" t="s">
        <v>144</v>
      </c>
      <c r="L27" s="282">
        <v>17567809</v>
      </c>
      <c r="M27" s="280"/>
      <c r="N27" s="279"/>
      <c r="O27" s="280"/>
      <c r="P27" s="280"/>
      <c r="Q27" s="280"/>
      <c r="R27" s="280"/>
      <c r="S27" s="280"/>
      <c r="T27" s="279"/>
      <c r="U27" s="209">
        <f t="shared" si="0"/>
        <v>17567809</v>
      </c>
      <c r="V27" s="295">
        <f t="shared" si="1"/>
        <v>17567809</v>
      </c>
      <c r="W27" s="39"/>
      <c r="X27" s="290" t="s">
        <v>300</v>
      </c>
    </row>
    <row r="28" spans="1:24" s="4" customFormat="1" ht="51">
      <c r="A28" s="318"/>
      <c r="B28" s="314"/>
      <c r="C28" s="315"/>
      <c r="D28" s="316"/>
      <c r="E28" s="112">
        <v>4</v>
      </c>
      <c r="F28" s="214" t="s">
        <v>197</v>
      </c>
      <c r="G28" s="92" t="s">
        <v>163</v>
      </c>
      <c r="H28" s="93">
        <v>0.2</v>
      </c>
      <c r="I28" s="333"/>
      <c r="J28" s="95" t="s">
        <v>198</v>
      </c>
      <c r="K28" s="340"/>
      <c r="L28" s="282">
        <v>14272878</v>
      </c>
      <c r="M28" s="282">
        <f>8643139+7092000</f>
        <v>15735139</v>
      </c>
      <c r="N28" s="279"/>
      <c r="O28" s="280"/>
      <c r="P28" s="280"/>
      <c r="Q28" s="280"/>
      <c r="R28" s="280"/>
      <c r="S28" s="280"/>
      <c r="T28" s="279"/>
      <c r="U28" s="209"/>
      <c r="V28" s="296">
        <f>SUM(L28:T28)</f>
        <v>30008017</v>
      </c>
      <c r="W28" s="302">
        <v>30008017</v>
      </c>
      <c r="X28" s="290"/>
    </row>
    <row r="29" spans="1:24" s="4" customFormat="1" ht="76.5">
      <c r="A29" s="113">
        <v>10</v>
      </c>
      <c r="B29" s="311" t="s">
        <v>129</v>
      </c>
      <c r="C29" s="312"/>
      <c r="D29" s="313"/>
      <c r="E29" s="257">
        <v>1</v>
      </c>
      <c r="F29" s="255" t="s">
        <v>228</v>
      </c>
      <c r="G29" s="256" t="s">
        <v>161</v>
      </c>
      <c r="H29" s="250">
        <v>5</v>
      </c>
      <c r="I29" s="251">
        <v>5</v>
      </c>
      <c r="J29" s="255" t="s">
        <v>229</v>
      </c>
      <c r="K29" s="258" t="s">
        <v>145</v>
      </c>
      <c r="L29" s="279">
        <f>(924465.25*3)+11276998.3864943</f>
        <v>14050394.1364943</v>
      </c>
      <c r="M29" s="278">
        <f>(924465.25*5)+4297072.35551265</f>
        <v>8919398.605512649</v>
      </c>
      <c r="N29" s="279"/>
      <c r="O29" s="280"/>
      <c r="P29" s="280"/>
      <c r="Q29" s="280"/>
      <c r="R29" s="304">
        <v>1317569</v>
      </c>
      <c r="S29" s="280"/>
      <c r="T29" s="279"/>
      <c r="U29" s="209">
        <f t="shared" si="0"/>
        <v>22969792.74200695</v>
      </c>
      <c r="V29" s="295">
        <f t="shared" si="1"/>
        <v>24287361.74200695</v>
      </c>
      <c r="W29" s="302">
        <v>24287362</v>
      </c>
      <c r="X29" s="290" t="s">
        <v>302</v>
      </c>
    </row>
    <row r="30" spans="1:24" s="4" customFormat="1" ht="76.5" customHeight="1">
      <c r="A30" s="357">
        <v>11</v>
      </c>
      <c r="B30" s="324" t="s">
        <v>130</v>
      </c>
      <c r="C30" s="325"/>
      <c r="D30" s="326"/>
      <c r="E30" s="104">
        <v>1</v>
      </c>
      <c r="F30" s="212" t="s">
        <v>131</v>
      </c>
      <c r="G30" s="66" t="s">
        <v>157</v>
      </c>
      <c r="H30" s="105" t="s">
        <v>200</v>
      </c>
      <c r="I30" s="413">
        <v>1</v>
      </c>
      <c r="J30" s="66" t="s">
        <v>202</v>
      </c>
      <c r="K30" s="415" t="s">
        <v>146</v>
      </c>
      <c r="L30" s="278">
        <v>5204435</v>
      </c>
      <c r="M30" s="278">
        <v>5204435</v>
      </c>
      <c r="N30" s="279"/>
      <c r="O30" s="280"/>
      <c r="P30" s="280"/>
      <c r="Q30" s="280"/>
      <c r="R30" s="304">
        <f>3469623.1666666-599.74</f>
        <v>3469023.4266665997</v>
      </c>
      <c r="S30" s="280"/>
      <c r="T30" s="279"/>
      <c r="U30" s="209">
        <f t="shared" si="0"/>
        <v>10408870</v>
      </c>
      <c r="V30" s="295">
        <f t="shared" si="1"/>
        <v>13877893.426666599</v>
      </c>
      <c r="W30" s="302">
        <v>13877893</v>
      </c>
      <c r="X30" s="290" t="s">
        <v>303</v>
      </c>
    </row>
    <row r="31" spans="1:24" s="4" customFormat="1" ht="51.75" customHeight="1">
      <c r="A31" s="358"/>
      <c r="B31" s="330"/>
      <c r="C31" s="331"/>
      <c r="D31" s="332"/>
      <c r="E31" s="104">
        <v>2</v>
      </c>
      <c r="F31" s="212" t="s">
        <v>132</v>
      </c>
      <c r="G31" s="66" t="s">
        <v>157</v>
      </c>
      <c r="H31" s="105" t="s">
        <v>201</v>
      </c>
      <c r="I31" s="414"/>
      <c r="J31" s="66" t="s">
        <v>203</v>
      </c>
      <c r="K31" s="416"/>
      <c r="L31" s="278">
        <f>8813640.91954023/2</f>
        <v>4406820.459770115</v>
      </c>
      <c r="M31" s="278">
        <f>8813640.91954023/2</f>
        <v>4406820.459770115</v>
      </c>
      <c r="N31" s="279">
        <f>159522.908045977*10</f>
        <v>1595229.08045977</v>
      </c>
      <c r="O31" s="280"/>
      <c r="P31" s="280"/>
      <c r="Q31" s="280"/>
      <c r="R31" s="280">
        <v>3469623.1666666</v>
      </c>
      <c r="S31" s="280"/>
      <c r="T31" s="279"/>
      <c r="U31" s="209">
        <f t="shared" si="0"/>
        <v>10408870</v>
      </c>
      <c r="V31" s="295">
        <f t="shared" si="1"/>
        <v>13878493.1666666</v>
      </c>
      <c r="W31" s="39"/>
      <c r="X31" s="290" t="s">
        <v>304</v>
      </c>
    </row>
    <row r="32" spans="1:24" s="4" customFormat="1" ht="38.25">
      <c r="A32" s="317">
        <v>12</v>
      </c>
      <c r="B32" s="324" t="s">
        <v>133</v>
      </c>
      <c r="C32" s="325"/>
      <c r="D32" s="326"/>
      <c r="E32" s="112">
        <v>1</v>
      </c>
      <c r="F32" s="212" t="s">
        <v>199</v>
      </c>
      <c r="G32" s="92" t="s">
        <v>157</v>
      </c>
      <c r="H32" s="103">
        <v>1</v>
      </c>
      <c r="I32" s="417">
        <v>0.3</v>
      </c>
      <c r="J32" s="92" t="s">
        <v>190</v>
      </c>
      <c r="K32" s="339" t="s">
        <v>147</v>
      </c>
      <c r="L32" s="278">
        <v>1393343.22413793</v>
      </c>
      <c r="M32" s="285"/>
      <c r="N32" s="286"/>
      <c r="O32" s="280"/>
      <c r="P32" s="280"/>
      <c r="Q32" s="280"/>
      <c r="R32" s="280"/>
      <c r="S32" s="280"/>
      <c r="T32" s="279"/>
      <c r="U32" s="209">
        <f t="shared" si="0"/>
        <v>1393343.22413793</v>
      </c>
      <c r="V32" s="295">
        <f t="shared" si="1"/>
        <v>1393343.22413793</v>
      </c>
      <c r="W32" s="271"/>
      <c r="X32" s="290" t="s">
        <v>305</v>
      </c>
    </row>
    <row r="33" spans="1:24" s="4" customFormat="1" ht="55.5" customHeight="1">
      <c r="A33" s="318"/>
      <c r="B33" s="327"/>
      <c r="C33" s="328"/>
      <c r="D33" s="329"/>
      <c r="E33" s="112">
        <v>2</v>
      </c>
      <c r="F33" s="213" t="s">
        <v>183</v>
      </c>
      <c r="G33" s="92" t="s">
        <v>157</v>
      </c>
      <c r="H33" s="93">
        <v>0.3</v>
      </c>
      <c r="I33" s="418"/>
      <c r="J33" s="92" t="s">
        <v>164</v>
      </c>
      <c r="K33" s="340"/>
      <c r="L33" s="278">
        <v>2031156.0862069</v>
      </c>
      <c r="M33" s="285"/>
      <c r="N33" s="286"/>
      <c r="O33" s="280"/>
      <c r="P33" s="280"/>
      <c r="Q33" s="280"/>
      <c r="R33" s="280"/>
      <c r="S33" s="280"/>
      <c r="T33" s="279"/>
      <c r="U33" s="209">
        <f t="shared" si="0"/>
        <v>2031156.0862069</v>
      </c>
      <c r="V33" s="295">
        <f t="shared" si="1"/>
        <v>2031156.0862069</v>
      </c>
      <c r="W33" s="271"/>
      <c r="X33" s="290" t="s">
        <v>306</v>
      </c>
    </row>
    <row r="34" spans="1:24" s="4" customFormat="1" ht="23.25" customHeight="1">
      <c r="A34" s="336" t="s">
        <v>100</v>
      </c>
      <c r="B34" s="337"/>
      <c r="C34" s="337"/>
      <c r="D34" s="337"/>
      <c r="E34" s="337"/>
      <c r="F34" s="337"/>
      <c r="G34" s="337"/>
      <c r="H34" s="337"/>
      <c r="I34" s="337"/>
      <c r="J34" s="337"/>
      <c r="K34" s="338"/>
      <c r="L34" s="299">
        <f aca="true" t="shared" si="2" ref="L34:U34">SUM(L15:L33)</f>
        <v>99999999.67823315</v>
      </c>
      <c r="M34" s="287">
        <f t="shared" si="2"/>
        <v>826062910.1599998</v>
      </c>
      <c r="N34" s="287">
        <f t="shared" si="2"/>
        <v>375849259.84</v>
      </c>
      <c r="O34" s="287">
        <f t="shared" si="2"/>
        <v>2145156541</v>
      </c>
      <c r="P34" s="287">
        <f t="shared" si="2"/>
        <v>307398215.86</v>
      </c>
      <c r="Q34" s="287">
        <f t="shared" si="2"/>
        <v>278589696.13</v>
      </c>
      <c r="R34" s="287">
        <f t="shared" si="2"/>
        <v>2026172338.012007</v>
      </c>
      <c r="S34" s="287">
        <f t="shared" si="2"/>
        <v>200142504</v>
      </c>
      <c r="T34" s="287">
        <f t="shared" si="2"/>
        <v>200000000</v>
      </c>
      <c r="U34" s="215">
        <f t="shared" si="2"/>
        <v>3357060693.678232</v>
      </c>
      <c r="V34" s="1"/>
      <c r="W34" s="1"/>
      <c r="X34" s="290" t="s">
        <v>307</v>
      </c>
    </row>
    <row r="35" spans="1:24" s="4" customFormat="1" ht="23.25" customHeight="1">
      <c r="A35" s="336" t="s">
        <v>9</v>
      </c>
      <c r="B35" s="337"/>
      <c r="C35" s="337"/>
      <c r="D35" s="337"/>
      <c r="E35" s="337"/>
      <c r="F35" s="337"/>
      <c r="G35" s="337"/>
      <c r="H35" s="337"/>
      <c r="I35" s="337"/>
      <c r="J35" s="337"/>
      <c r="K35" s="338"/>
      <c r="L35" s="410">
        <f>+L34+M34+N34+O34+P34+Q34+R34+S34+T34</f>
        <v>6459371464.680241</v>
      </c>
      <c r="M35" s="411"/>
      <c r="N35" s="411"/>
      <c r="O35" s="411"/>
      <c r="P35" s="411"/>
      <c r="Q35" s="411"/>
      <c r="R35" s="411"/>
      <c r="S35" s="411"/>
      <c r="T35" s="412"/>
      <c r="U35" s="1"/>
      <c r="V35" s="288"/>
      <c r="W35" s="1"/>
      <c r="X35" s="290" t="s">
        <v>308</v>
      </c>
    </row>
    <row r="36" spans="1:24" s="4" customFormat="1" ht="23.25" customHeight="1">
      <c r="A36" s="335" t="s">
        <v>83</v>
      </c>
      <c r="B36" s="335"/>
      <c r="C36" s="335" t="s">
        <v>63</v>
      </c>
      <c r="D36" s="335"/>
      <c r="E36" s="335"/>
      <c r="F36" s="335"/>
      <c r="G36" s="335"/>
      <c r="H36" s="335"/>
      <c r="I36" s="58" t="s">
        <v>13</v>
      </c>
      <c r="J36" s="56"/>
      <c r="N36" s="55"/>
      <c r="O36" s="55"/>
      <c r="P36" s="55"/>
      <c r="Q36" s="55"/>
      <c r="R36" s="55"/>
      <c r="S36" s="55"/>
      <c r="T36" s="55"/>
      <c r="U36" s="1"/>
      <c r="V36" s="1"/>
      <c r="W36" s="1"/>
      <c r="X36" s="290" t="s">
        <v>309</v>
      </c>
    </row>
    <row r="37" spans="1:24" s="4" customFormat="1" ht="39.75" customHeight="1">
      <c r="A37" s="306">
        <v>0</v>
      </c>
      <c r="B37" s="307"/>
      <c r="C37" s="362" t="s">
        <v>167</v>
      </c>
      <c r="D37" s="363"/>
      <c r="E37" s="363"/>
      <c r="F37" s="363"/>
      <c r="G37" s="363"/>
      <c r="H37" s="364"/>
      <c r="I37" s="96">
        <v>44180</v>
      </c>
      <c r="J37" s="57"/>
      <c r="K37" s="359" t="s">
        <v>182</v>
      </c>
      <c r="L37" s="264" t="s">
        <v>179</v>
      </c>
      <c r="M37" s="264" t="s">
        <v>181</v>
      </c>
      <c r="N37" s="263" t="s">
        <v>180</v>
      </c>
      <c r="O37" s="264" t="s">
        <v>254</v>
      </c>
      <c r="P37" s="264" t="str">
        <f>P14</f>
        <v>10104 
TASA USO AGUA  - EXCEDENTES</v>
      </c>
      <c r="Q37" s="264" t="str">
        <f>Q14</f>
        <v>10204 
TASA RETRIBUTIVA VERTIMIENTOS  - EXCEDENTES</v>
      </c>
      <c r="R37" s="264" t="str">
        <f>R14</f>
        <v>30104
SOBRETASA Y/O PORCENTAJE  AMBIENTAL  - EXCEDENTES</v>
      </c>
      <c r="S37" s="264" t="str">
        <f>S14</f>
        <v>51404 
ARGOS-  EXCEDENTES</v>
      </c>
      <c r="T37" s="264" t="str">
        <f>T14</f>
        <v>52104 
HIDROSOGAMOSO-  EXCEDENTES</v>
      </c>
      <c r="U37" s="1"/>
      <c r="V37" s="1"/>
      <c r="W37" s="1"/>
      <c r="X37" s="290" t="s">
        <v>310</v>
      </c>
    </row>
    <row r="38" spans="1:24" s="4" customFormat="1" ht="33.75" customHeight="1">
      <c r="A38" s="306">
        <v>1</v>
      </c>
      <c r="B38" s="307"/>
      <c r="C38" s="308" t="s">
        <v>273</v>
      </c>
      <c r="D38" s="309"/>
      <c r="E38" s="309"/>
      <c r="F38" s="309"/>
      <c r="G38" s="309"/>
      <c r="H38" s="310"/>
      <c r="I38" s="96">
        <v>43855</v>
      </c>
      <c r="J38" s="57"/>
      <c r="K38" s="359"/>
      <c r="L38" s="265">
        <v>100000000.47</v>
      </c>
      <c r="M38" s="293">
        <v>826062910.16</v>
      </c>
      <c r="N38" s="293">
        <v>375849259.84</v>
      </c>
      <c r="O38" s="265">
        <v>2145156541</v>
      </c>
      <c r="P38" s="265">
        <v>307398215.86</v>
      </c>
      <c r="Q38" s="265">
        <v>278589696.13</v>
      </c>
      <c r="R38" s="265">
        <v>2026172338.01</v>
      </c>
      <c r="S38" s="265">
        <v>200142504</v>
      </c>
      <c r="T38" s="265">
        <v>200000000</v>
      </c>
      <c r="U38" s="1"/>
      <c r="V38" s="289"/>
      <c r="W38" s="1"/>
      <c r="X38" s="290" t="s">
        <v>311</v>
      </c>
    </row>
    <row r="39" spans="1:24" s="4" customFormat="1" ht="38.25" customHeight="1">
      <c r="A39" s="306">
        <v>2</v>
      </c>
      <c r="B39" s="307"/>
      <c r="C39" s="308" t="s">
        <v>274</v>
      </c>
      <c r="D39" s="309"/>
      <c r="E39" s="309"/>
      <c r="F39" s="309"/>
      <c r="G39" s="309"/>
      <c r="H39" s="310"/>
      <c r="I39" s="96">
        <v>44314</v>
      </c>
      <c r="J39" s="57"/>
      <c r="K39" s="266"/>
      <c r="L39" s="203"/>
      <c r="M39" s="203"/>
      <c r="N39" s="291"/>
      <c r="O39" s="1"/>
      <c r="P39" s="86"/>
      <c r="Q39" s="1"/>
      <c r="R39" s="1"/>
      <c r="S39" s="1"/>
      <c r="T39" s="86"/>
      <c r="U39" s="1"/>
      <c r="V39" s="1"/>
      <c r="W39" s="1"/>
      <c r="X39" s="290" t="s">
        <v>312</v>
      </c>
    </row>
    <row r="40" spans="1:24" s="4" customFormat="1" ht="33.75" customHeight="1">
      <c r="A40" s="306">
        <v>3</v>
      </c>
      <c r="B40" s="307"/>
      <c r="C40" s="308" t="s">
        <v>278</v>
      </c>
      <c r="D40" s="309"/>
      <c r="E40" s="309"/>
      <c r="F40" s="309"/>
      <c r="G40" s="309"/>
      <c r="H40" s="310"/>
      <c r="I40" s="96">
        <v>44365</v>
      </c>
      <c r="J40" s="29"/>
      <c r="K40" s="266"/>
      <c r="L40" s="298">
        <f>L38-L34</f>
        <v>0.7917668521404266</v>
      </c>
      <c r="M40" s="298">
        <f aca="true" t="shared" si="3" ref="M40:U40">M38-M34</f>
        <v>0</v>
      </c>
      <c r="N40" s="298">
        <f t="shared" si="3"/>
        <v>0</v>
      </c>
      <c r="O40" s="298">
        <f t="shared" si="3"/>
        <v>0</v>
      </c>
      <c r="P40" s="298">
        <f t="shared" si="3"/>
        <v>0</v>
      </c>
      <c r="Q40" s="298">
        <f t="shared" si="3"/>
        <v>0</v>
      </c>
      <c r="R40" s="298">
        <f t="shared" si="3"/>
        <v>-0.002007007598876953</v>
      </c>
      <c r="S40" s="298">
        <f t="shared" si="3"/>
        <v>0</v>
      </c>
      <c r="T40" s="298">
        <f t="shared" si="3"/>
        <v>0</v>
      </c>
      <c r="U40" s="298">
        <f t="shared" si="3"/>
        <v>-3357060693.678232</v>
      </c>
      <c r="V40" s="289"/>
      <c r="W40" s="1"/>
      <c r="X40" s="290" t="s">
        <v>313</v>
      </c>
    </row>
    <row r="41" spans="1:24" s="4" customFormat="1" ht="68.25" customHeight="1" hidden="1">
      <c r="A41" s="306">
        <v>4</v>
      </c>
      <c r="B41" s="307"/>
      <c r="C41" s="308" t="s">
        <v>317</v>
      </c>
      <c r="D41" s="309"/>
      <c r="E41" s="309"/>
      <c r="F41" s="309"/>
      <c r="G41" s="309"/>
      <c r="H41" s="310"/>
      <c r="I41" s="96">
        <v>44384</v>
      </c>
      <c r="J41" s="29"/>
      <c r="K41" s="266"/>
      <c r="L41" s="298"/>
      <c r="M41" s="266"/>
      <c r="N41" s="266"/>
      <c r="O41" s="266"/>
      <c r="P41" s="266"/>
      <c r="Q41" s="266"/>
      <c r="R41" s="298"/>
      <c r="S41" s="266"/>
      <c r="T41" s="266"/>
      <c r="U41" s="86"/>
      <c r="V41" s="289"/>
      <c r="W41" s="1"/>
      <c r="X41" s="290"/>
    </row>
    <row r="42" spans="1:24" s="4" customFormat="1" ht="17.25" customHeight="1">
      <c r="A42" s="1"/>
      <c r="B42" s="26"/>
      <c r="C42" s="26"/>
      <c r="D42" s="29"/>
      <c r="E42" s="29"/>
      <c r="F42" s="29"/>
      <c r="G42" s="29"/>
      <c r="H42" s="29"/>
      <c r="I42" s="29"/>
      <c r="J42" s="29"/>
      <c r="K42" s="73"/>
      <c r="L42" s="27"/>
      <c r="M42" s="27"/>
      <c r="N42" s="86"/>
      <c r="O42" s="86"/>
      <c r="P42" s="86"/>
      <c r="Q42" s="86"/>
      <c r="R42" s="86"/>
      <c r="S42" s="86"/>
      <c r="T42" s="86"/>
      <c r="U42" s="86"/>
      <c r="V42" s="1"/>
      <c r="W42" s="1"/>
      <c r="X42" s="290" t="s">
        <v>314</v>
      </c>
    </row>
    <row r="43" spans="1:24" s="4" customFormat="1" ht="21.75" customHeight="1">
      <c r="A43" s="1"/>
      <c r="B43" s="25"/>
      <c r="C43" s="345" t="s">
        <v>10</v>
      </c>
      <c r="D43" s="346"/>
      <c r="E43" s="346"/>
      <c r="F43" s="347"/>
      <c r="G43" s="370" t="s">
        <v>84</v>
      </c>
      <c r="H43" s="370"/>
      <c r="I43" s="370"/>
      <c r="J43" s="54"/>
      <c r="K43" s="74"/>
      <c r="L43" s="208"/>
      <c r="M43" s="84"/>
      <c r="N43" s="208"/>
      <c r="O43" s="40"/>
      <c r="P43" s="40"/>
      <c r="Q43" s="40"/>
      <c r="R43" s="235"/>
      <c r="S43" s="40"/>
      <c r="T43" s="40"/>
      <c r="U43" s="40"/>
      <c r="V43" s="40"/>
      <c r="W43" s="40"/>
      <c r="X43" s="290" t="s">
        <v>315</v>
      </c>
    </row>
    <row r="44" spans="1:24" ht="29.25" customHeight="1">
      <c r="A44" s="360" t="s">
        <v>11</v>
      </c>
      <c r="B44" s="360"/>
      <c r="C44" s="342" t="s">
        <v>230</v>
      </c>
      <c r="D44" s="343"/>
      <c r="E44" s="343"/>
      <c r="F44" s="344"/>
      <c r="G44" s="361" t="s">
        <v>165</v>
      </c>
      <c r="H44" s="361"/>
      <c r="I44" s="361"/>
      <c r="J44" s="55"/>
      <c r="K44" s="75"/>
      <c r="L44" s="207"/>
      <c r="M44" s="85"/>
      <c r="N44" s="55"/>
      <c r="O44" s="30"/>
      <c r="P44" s="30"/>
      <c r="Q44" s="30"/>
      <c r="R44" s="30"/>
      <c r="S44" s="30"/>
      <c r="T44" s="30"/>
      <c r="U44" s="30"/>
      <c r="V44" s="30"/>
      <c r="W44" s="30"/>
      <c r="X44" s="290" t="s">
        <v>316</v>
      </c>
    </row>
    <row r="45" spans="1:23" ht="29.25" customHeight="1">
      <c r="A45" s="360" t="s">
        <v>12</v>
      </c>
      <c r="B45" s="360"/>
      <c r="C45" s="342" t="s">
        <v>231</v>
      </c>
      <c r="D45" s="343"/>
      <c r="E45" s="343"/>
      <c r="F45" s="344"/>
      <c r="G45" s="361" t="s">
        <v>166</v>
      </c>
      <c r="H45" s="361"/>
      <c r="I45" s="361"/>
      <c r="J45" s="55"/>
      <c r="K45" s="75"/>
      <c r="L45" s="55"/>
      <c r="M45" s="85"/>
      <c r="N45" s="55"/>
      <c r="O45" s="30"/>
      <c r="P45" s="30"/>
      <c r="Q45" s="30"/>
      <c r="R45" s="30"/>
      <c r="S45" s="30"/>
      <c r="T45" s="30"/>
      <c r="U45" s="30"/>
      <c r="V45" s="30"/>
      <c r="W45" s="30"/>
    </row>
    <row r="46" spans="1:23" ht="29.25" customHeight="1">
      <c r="A46" s="360" t="s">
        <v>13</v>
      </c>
      <c r="B46" s="360"/>
      <c r="C46" s="387">
        <f>I40</f>
        <v>44365</v>
      </c>
      <c r="D46" s="343"/>
      <c r="E46" s="343"/>
      <c r="F46" s="344"/>
      <c r="G46" s="369">
        <f>C46</f>
        <v>44365</v>
      </c>
      <c r="H46" s="361"/>
      <c r="I46" s="361"/>
      <c r="J46" s="55"/>
      <c r="K46" s="75"/>
      <c r="L46" s="55"/>
      <c r="M46" s="55"/>
      <c r="N46" s="55"/>
      <c r="O46" s="30"/>
      <c r="P46" s="30"/>
      <c r="Q46" s="30"/>
      <c r="R46" s="30"/>
      <c r="S46" s="30"/>
      <c r="T46" s="30"/>
      <c r="U46" s="30"/>
      <c r="V46" s="30"/>
      <c r="W46" s="30"/>
    </row>
    <row r="47" spans="12:13" ht="12.75">
      <c r="L47" s="86"/>
      <c r="M47" s="86"/>
    </row>
  </sheetData>
  <sheetProtection/>
  <mergeCells count="80">
    <mergeCell ref="B16:D16"/>
    <mergeCell ref="K19:K20"/>
    <mergeCell ref="A41:B41"/>
    <mergeCell ref="C41:H41"/>
    <mergeCell ref="L35:T35"/>
    <mergeCell ref="G13:G14"/>
    <mergeCell ref="I30:I31"/>
    <mergeCell ref="K30:K31"/>
    <mergeCell ref="I32:I33"/>
    <mergeCell ref="K32:K33"/>
    <mergeCell ref="K4:N4"/>
    <mergeCell ref="A11:G11"/>
    <mergeCell ref="A6:C6"/>
    <mergeCell ref="D7:G7"/>
    <mergeCell ref="J13:K13"/>
    <mergeCell ref="B13:D14"/>
    <mergeCell ref="A13:A14"/>
    <mergeCell ref="A12:G12"/>
    <mergeCell ref="F13:F14"/>
    <mergeCell ref="E13:E14"/>
    <mergeCell ref="A7:C7"/>
    <mergeCell ref="A1:B4"/>
    <mergeCell ref="B18:D18"/>
    <mergeCell ref="H13:I13"/>
    <mergeCell ref="K1:T1"/>
    <mergeCell ref="K2:T2"/>
    <mergeCell ref="K3:N3"/>
    <mergeCell ref="L13:T13"/>
    <mergeCell ref="C1:J2"/>
    <mergeCell ref="D6:G6"/>
    <mergeCell ref="A5:T5"/>
    <mergeCell ref="O4:T4"/>
    <mergeCell ref="G46:I46"/>
    <mergeCell ref="G44:I44"/>
    <mergeCell ref="G43:I43"/>
    <mergeCell ref="A9:C10"/>
    <mergeCell ref="C3:J4"/>
    <mergeCell ref="B23:D23"/>
    <mergeCell ref="O3:T3"/>
    <mergeCell ref="C46:F46"/>
    <mergeCell ref="A46:B46"/>
    <mergeCell ref="G45:I45"/>
    <mergeCell ref="B17:D17"/>
    <mergeCell ref="A32:A33"/>
    <mergeCell ref="A44:B44"/>
    <mergeCell ref="A39:B39"/>
    <mergeCell ref="A45:B45"/>
    <mergeCell ref="C44:F44"/>
    <mergeCell ref="A38:B38"/>
    <mergeCell ref="C37:H37"/>
    <mergeCell ref="A8:C8"/>
    <mergeCell ref="C45:F45"/>
    <mergeCell ref="B15:D15"/>
    <mergeCell ref="C43:F43"/>
    <mergeCell ref="D8:G8"/>
    <mergeCell ref="D9:G10"/>
    <mergeCell ref="C39:H39"/>
    <mergeCell ref="A30:A31"/>
    <mergeCell ref="A35:K35"/>
    <mergeCell ref="K37:K38"/>
    <mergeCell ref="B21:D22"/>
    <mergeCell ref="A21:A22"/>
    <mergeCell ref="C38:H38"/>
    <mergeCell ref="A36:B36"/>
    <mergeCell ref="C36:H36"/>
    <mergeCell ref="A34:K34"/>
    <mergeCell ref="B29:D29"/>
    <mergeCell ref="A37:B37"/>
    <mergeCell ref="A25:A28"/>
    <mergeCell ref="K27:K28"/>
    <mergeCell ref="A40:B40"/>
    <mergeCell ref="C40:H40"/>
    <mergeCell ref="B25:D28"/>
    <mergeCell ref="A19:A20"/>
    <mergeCell ref="B19:D20"/>
    <mergeCell ref="I19:I20"/>
    <mergeCell ref="B32:D33"/>
    <mergeCell ref="B30:D31"/>
    <mergeCell ref="B24:D24"/>
    <mergeCell ref="I27:I28"/>
  </mergeCells>
  <dataValidations count="1">
    <dataValidation type="list" allowBlank="1" showInputMessage="1" showErrorMessage="1" sqref="L37 N37 L14:T14 L7 N7">
      <formula1>$X$6:$X$44</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2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E100"/>
  <sheetViews>
    <sheetView zoomScale="70" zoomScaleNormal="70" zoomScaleSheetLayoutView="100" zoomScalePageLayoutView="0" workbookViewId="0" topLeftCell="A38">
      <selection activeCell="G94" sqref="G94"/>
    </sheetView>
  </sheetViews>
  <sheetFormatPr defaultColWidth="11.421875" defaultRowHeight="12.75"/>
  <cols>
    <col min="1" max="2" width="34.28125" style="115" customWidth="1"/>
    <col min="3" max="3" width="23.57421875" style="115" customWidth="1"/>
    <col min="4" max="4" width="13.7109375" style="196" customWidth="1"/>
    <col min="5" max="5" width="14.421875" style="197" customWidth="1"/>
    <col min="6" max="6" width="15.28125" style="198" customWidth="1"/>
    <col min="7" max="8" width="17.7109375" style="197" customWidth="1"/>
    <col min="9" max="9" width="5.7109375" style="199" customWidth="1"/>
    <col min="10" max="10" width="7.00390625" style="199" customWidth="1"/>
    <col min="11" max="11" width="6.7109375" style="199" customWidth="1"/>
    <col min="12" max="19" width="5.7109375" style="199" customWidth="1"/>
    <col min="20" max="20" width="6.28125" style="199" customWidth="1"/>
    <col min="21" max="30" width="11.421875" style="115" hidden="1" customWidth="1"/>
    <col min="31" max="16384" width="11.421875" style="115" customWidth="1"/>
  </cols>
  <sheetData>
    <row r="1" spans="1:20" ht="34.5" customHeight="1">
      <c r="A1" s="429"/>
      <c r="B1" s="114"/>
      <c r="C1" s="431" t="s">
        <v>14</v>
      </c>
      <c r="D1" s="432"/>
      <c r="E1" s="432"/>
      <c r="F1" s="432"/>
      <c r="G1" s="432"/>
      <c r="H1" s="432"/>
      <c r="I1" s="432"/>
      <c r="J1" s="432"/>
      <c r="K1" s="432"/>
      <c r="L1" s="432"/>
      <c r="M1" s="435" t="s">
        <v>92</v>
      </c>
      <c r="N1" s="436"/>
      <c r="O1" s="436"/>
      <c r="P1" s="436"/>
      <c r="Q1" s="436"/>
      <c r="R1" s="436"/>
      <c r="S1" s="436"/>
      <c r="T1" s="437"/>
    </row>
    <row r="2" spans="1:20" ht="25.5" customHeight="1">
      <c r="A2" s="430"/>
      <c r="B2" s="116"/>
      <c r="C2" s="433"/>
      <c r="D2" s="434"/>
      <c r="E2" s="434"/>
      <c r="F2" s="434"/>
      <c r="G2" s="434"/>
      <c r="H2" s="434"/>
      <c r="I2" s="434"/>
      <c r="J2" s="434"/>
      <c r="K2" s="434"/>
      <c r="L2" s="434"/>
      <c r="M2" s="438" t="s">
        <v>51</v>
      </c>
      <c r="N2" s="439"/>
      <c r="O2" s="439"/>
      <c r="P2" s="439"/>
      <c r="Q2" s="439"/>
      <c r="R2" s="439"/>
      <c r="S2" s="439"/>
      <c r="T2" s="440"/>
    </row>
    <row r="3" spans="1:20" ht="19.5" customHeight="1">
      <c r="A3" s="430"/>
      <c r="B3" s="116"/>
      <c r="C3" s="441" t="s">
        <v>50</v>
      </c>
      <c r="D3" s="442"/>
      <c r="E3" s="442"/>
      <c r="F3" s="442"/>
      <c r="G3" s="442"/>
      <c r="H3" s="442"/>
      <c r="I3" s="442"/>
      <c r="J3" s="442"/>
      <c r="K3" s="442"/>
      <c r="L3" s="443"/>
      <c r="M3" s="447" t="s">
        <v>52</v>
      </c>
      <c r="N3" s="447"/>
      <c r="O3" s="447"/>
      <c r="P3" s="447"/>
      <c r="Q3" s="448" t="s">
        <v>65</v>
      </c>
      <c r="R3" s="448"/>
      <c r="S3" s="448"/>
      <c r="T3" s="449"/>
    </row>
    <row r="4" spans="1:20" ht="21.75" customHeight="1" thickBot="1">
      <c r="A4" s="430"/>
      <c r="B4" s="116"/>
      <c r="C4" s="444"/>
      <c r="D4" s="445"/>
      <c r="E4" s="445"/>
      <c r="F4" s="445"/>
      <c r="G4" s="445"/>
      <c r="H4" s="445"/>
      <c r="I4" s="445"/>
      <c r="J4" s="445"/>
      <c r="K4" s="445"/>
      <c r="L4" s="446"/>
      <c r="M4" s="450" t="str">
        <f>+'[1]POA H.A.'!K4</f>
        <v>Versión 2</v>
      </c>
      <c r="N4" s="451"/>
      <c r="O4" s="451"/>
      <c r="P4" s="452"/>
      <c r="Q4" s="453">
        <f>+'[1]POA H.A.'!O4</f>
        <v>44015</v>
      </c>
      <c r="R4" s="454"/>
      <c r="S4" s="454"/>
      <c r="T4" s="455"/>
    </row>
    <row r="5" spans="1:20" ht="12.75" customHeight="1">
      <c r="A5" s="456" t="s">
        <v>53</v>
      </c>
      <c r="B5" s="457"/>
      <c r="C5" s="458"/>
      <c r="D5" s="458"/>
      <c r="E5" s="458"/>
      <c r="F5" s="458"/>
      <c r="G5" s="458"/>
      <c r="H5" s="458"/>
      <c r="I5" s="458"/>
      <c r="J5" s="458"/>
      <c r="K5" s="458"/>
      <c r="L5" s="458"/>
      <c r="M5" s="458"/>
      <c r="N5" s="458"/>
      <c r="O5" s="458"/>
      <c r="P5" s="458"/>
      <c r="Q5" s="458"/>
      <c r="R5" s="458"/>
      <c r="S5" s="458"/>
      <c r="T5" s="459"/>
    </row>
    <row r="6" spans="1:20" ht="12.75" customHeight="1" thickBot="1">
      <c r="A6" s="460"/>
      <c r="B6" s="461"/>
      <c r="C6" s="462"/>
      <c r="D6" s="462"/>
      <c r="E6" s="462"/>
      <c r="F6" s="462"/>
      <c r="G6" s="462"/>
      <c r="H6" s="462"/>
      <c r="I6" s="462"/>
      <c r="J6" s="462"/>
      <c r="K6" s="462"/>
      <c r="L6" s="462"/>
      <c r="M6" s="462"/>
      <c r="N6" s="462"/>
      <c r="O6" s="462"/>
      <c r="P6" s="462"/>
      <c r="Q6" s="462"/>
      <c r="R6" s="462"/>
      <c r="S6" s="462"/>
      <c r="T6" s="463"/>
    </row>
    <row r="7" spans="1:20" ht="18" customHeight="1">
      <c r="A7" s="464" t="s">
        <v>222</v>
      </c>
      <c r="B7" s="464"/>
      <c r="C7" s="464"/>
      <c r="D7" s="464"/>
      <c r="E7" s="464"/>
      <c r="F7" s="464"/>
      <c r="G7" s="464"/>
      <c r="H7" s="464"/>
      <c r="I7" s="464"/>
      <c r="J7" s="464"/>
      <c r="K7" s="464"/>
      <c r="L7" s="464"/>
      <c r="M7" s="464"/>
      <c r="N7" s="464"/>
      <c r="O7" s="464"/>
      <c r="P7" s="464"/>
      <c r="Q7" s="464"/>
      <c r="R7" s="464"/>
      <c r="S7" s="464"/>
      <c r="T7" s="464"/>
    </row>
    <row r="8" spans="1:20" ht="13.5" thickBot="1">
      <c r="A8" s="464"/>
      <c r="B8" s="464"/>
      <c r="C8" s="464"/>
      <c r="D8" s="464"/>
      <c r="E8" s="464"/>
      <c r="F8" s="464"/>
      <c r="G8" s="464"/>
      <c r="H8" s="464"/>
      <c r="I8" s="464"/>
      <c r="J8" s="464"/>
      <c r="K8" s="464"/>
      <c r="L8" s="464"/>
      <c r="M8" s="464"/>
      <c r="N8" s="464"/>
      <c r="O8" s="464"/>
      <c r="P8" s="464"/>
      <c r="Q8" s="464"/>
      <c r="R8" s="464"/>
      <c r="S8" s="464"/>
      <c r="T8" s="464"/>
    </row>
    <row r="9" spans="1:20" s="120" customFormat="1" ht="18" customHeight="1">
      <c r="A9" s="465" t="s">
        <v>85</v>
      </c>
      <c r="B9" s="466"/>
      <c r="C9" s="466"/>
      <c r="D9" s="466"/>
      <c r="E9" s="466"/>
      <c r="F9" s="466"/>
      <c r="G9" s="466"/>
      <c r="H9" s="117"/>
      <c r="I9" s="118"/>
      <c r="J9" s="118"/>
      <c r="K9" s="118"/>
      <c r="L9" s="118"/>
      <c r="M9" s="118"/>
      <c r="N9" s="118"/>
      <c r="O9" s="118"/>
      <c r="P9" s="118"/>
      <c r="Q9" s="118"/>
      <c r="R9" s="118"/>
      <c r="S9" s="118"/>
      <c r="T9" s="119"/>
    </row>
    <row r="10" spans="1:20" ht="12.75" customHeight="1">
      <c r="A10" s="467" t="s">
        <v>82</v>
      </c>
      <c r="B10" s="468"/>
      <c r="C10" s="468"/>
      <c r="D10" s="470" t="s">
        <v>81</v>
      </c>
      <c r="E10" s="470" t="s">
        <v>78</v>
      </c>
      <c r="F10" s="471" t="s">
        <v>17</v>
      </c>
      <c r="G10" s="471" t="s">
        <v>79</v>
      </c>
      <c r="H10" s="121"/>
      <c r="I10" s="122"/>
      <c r="J10" s="122"/>
      <c r="K10" s="122"/>
      <c r="L10" s="122"/>
      <c r="M10" s="122"/>
      <c r="N10" s="122"/>
      <c r="O10" s="122"/>
      <c r="P10" s="122"/>
      <c r="Q10" s="122"/>
      <c r="R10" s="122"/>
      <c r="S10" s="122"/>
      <c r="T10" s="123"/>
    </row>
    <row r="11" spans="1:20" ht="12.75">
      <c r="A11" s="427"/>
      <c r="B11" s="469"/>
      <c r="C11" s="469"/>
      <c r="D11" s="470"/>
      <c r="E11" s="470"/>
      <c r="F11" s="471"/>
      <c r="G11" s="471"/>
      <c r="H11" s="121"/>
      <c r="I11" s="124"/>
      <c r="J11" s="124"/>
      <c r="K11" s="124"/>
      <c r="L11" s="124"/>
      <c r="M11" s="124"/>
      <c r="N11" s="124"/>
      <c r="O11" s="124"/>
      <c r="P11" s="124"/>
      <c r="Q11" s="124"/>
      <c r="R11" s="124"/>
      <c r="S11" s="124"/>
      <c r="T11" s="125"/>
    </row>
    <row r="12" spans="1:20" ht="12.75">
      <c r="A12" s="472" t="s">
        <v>80</v>
      </c>
      <c r="B12" s="473"/>
      <c r="C12" s="474"/>
      <c r="D12" s="126"/>
      <c r="E12" s="127"/>
      <c r="F12" s="128"/>
      <c r="G12" s="128"/>
      <c r="H12" s="129"/>
      <c r="I12" s="124"/>
      <c r="J12" s="124"/>
      <c r="K12" s="124"/>
      <c r="L12" s="124"/>
      <c r="M12" s="124"/>
      <c r="N12" s="124"/>
      <c r="O12" s="124"/>
      <c r="P12" s="124"/>
      <c r="Q12" s="124"/>
      <c r="R12" s="124"/>
      <c r="S12" s="124"/>
      <c r="T12" s="125"/>
    </row>
    <row r="13" spans="1:20" ht="12.75">
      <c r="A13" s="472" t="s">
        <v>74</v>
      </c>
      <c r="B13" s="473"/>
      <c r="C13" s="473"/>
      <c r="D13" s="130"/>
      <c r="E13" s="131"/>
      <c r="F13" s="130"/>
      <c r="G13" s="131"/>
      <c r="H13" s="121"/>
      <c r="I13" s="133"/>
      <c r="J13" s="133"/>
      <c r="K13" s="133"/>
      <c r="L13" s="133"/>
      <c r="M13" s="133"/>
      <c r="N13" s="133"/>
      <c r="O13" s="133"/>
      <c r="P13" s="133"/>
      <c r="Q13" s="133"/>
      <c r="R13" s="133"/>
      <c r="S13" s="133"/>
      <c r="T13" s="134"/>
    </row>
    <row r="14" spans="1:20" ht="12.75">
      <c r="A14" s="472" t="s">
        <v>75</v>
      </c>
      <c r="B14" s="473"/>
      <c r="C14" s="473"/>
      <c r="D14" s="130"/>
      <c r="E14" s="131"/>
      <c r="F14" s="130"/>
      <c r="G14" s="131"/>
      <c r="H14" s="121"/>
      <c r="I14" s="133"/>
      <c r="J14" s="133"/>
      <c r="K14" s="133"/>
      <c r="L14" s="133"/>
      <c r="M14" s="133"/>
      <c r="N14" s="133"/>
      <c r="O14" s="133"/>
      <c r="P14" s="133"/>
      <c r="Q14" s="133"/>
      <c r="R14" s="133"/>
      <c r="S14" s="133"/>
      <c r="T14" s="134"/>
    </row>
    <row r="15" spans="1:20" ht="12.75">
      <c r="A15" s="472" t="s">
        <v>76</v>
      </c>
      <c r="B15" s="473"/>
      <c r="C15" s="473"/>
      <c r="D15" s="130"/>
      <c r="E15" s="131"/>
      <c r="F15" s="130"/>
      <c r="G15" s="131"/>
      <c r="H15" s="121"/>
      <c r="I15" s="133"/>
      <c r="J15" s="133"/>
      <c r="K15" s="133"/>
      <c r="L15" s="133"/>
      <c r="M15" s="133"/>
      <c r="N15" s="133"/>
      <c r="O15" s="133"/>
      <c r="P15" s="133"/>
      <c r="Q15" s="133"/>
      <c r="R15" s="133"/>
      <c r="S15" s="133"/>
      <c r="T15" s="134"/>
    </row>
    <row r="16" spans="1:20" ht="12.75">
      <c r="A16" s="472" t="s">
        <v>77</v>
      </c>
      <c r="B16" s="473"/>
      <c r="C16" s="473"/>
      <c r="D16" s="130"/>
      <c r="E16" s="131"/>
      <c r="F16" s="130"/>
      <c r="G16" s="131"/>
      <c r="H16" s="132"/>
      <c r="I16" s="133"/>
      <c r="J16" s="133"/>
      <c r="K16" s="133"/>
      <c r="L16" s="133"/>
      <c r="M16" s="133"/>
      <c r="N16" s="133"/>
      <c r="O16" s="133"/>
      <c r="P16" s="133"/>
      <c r="Q16" s="133"/>
      <c r="R16" s="133"/>
      <c r="S16" s="133"/>
      <c r="T16" s="134"/>
    </row>
    <row r="17" spans="1:20" ht="13.5" thickBot="1">
      <c r="A17" s="475" t="s">
        <v>29</v>
      </c>
      <c r="B17" s="476"/>
      <c r="C17" s="476"/>
      <c r="D17" s="476"/>
      <c r="E17" s="476"/>
      <c r="F17" s="477"/>
      <c r="G17" s="135">
        <v>77920662</v>
      </c>
      <c r="H17" s="136"/>
      <c r="I17" s="137"/>
      <c r="J17" s="137"/>
      <c r="K17" s="137"/>
      <c r="L17" s="137"/>
      <c r="M17" s="137"/>
      <c r="N17" s="137"/>
      <c r="O17" s="137"/>
      <c r="P17" s="137"/>
      <c r="Q17" s="137"/>
      <c r="R17" s="137"/>
      <c r="S17" s="137"/>
      <c r="T17" s="138"/>
    </row>
    <row r="18" spans="1:20" ht="18.75" customHeight="1">
      <c r="A18" s="478" t="s">
        <v>114</v>
      </c>
      <c r="B18" s="479"/>
      <c r="C18" s="479"/>
      <c r="D18" s="479"/>
      <c r="E18" s="479"/>
      <c r="F18" s="479"/>
      <c r="G18" s="479"/>
      <c r="H18" s="139"/>
      <c r="I18" s="140"/>
      <c r="J18" s="140"/>
      <c r="K18" s="140"/>
      <c r="L18" s="140"/>
      <c r="M18" s="140"/>
      <c r="N18" s="140"/>
      <c r="O18" s="140"/>
      <c r="P18" s="140"/>
      <c r="Q18" s="140"/>
      <c r="R18" s="140"/>
      <c r="S18" s="140"/>
      <c r="T18" s="141"/>
    </row>
    <row r="19" spans="1:20" s="142" customFormat="1" ht="11.25" customHeight="1">
      <c r="A19" s="480" t="s">
        <v>112</v>
      </c>
      <c r="B19" s="470" t="s">
        <v>16</v>
      </c>
      <c r="C19" s="470" t="s">
        <v>113</v>
      </c>
      <c r="D19" s="471" t="s">
        <v>17</v>
      </c>
      <c r="E19" s="471" t="s">
        <v>18</v>
      </c>
      <c r="F19" s="470" t="s">
        <v>19</v>
      </c>
      <c r="G19" s="471" t="s">
        <v>20</v>
      </c>
      <c r="H19" s="471" t="s">
        <v>221</v>
      </c>
      <c r="I19" s="481" t="s">
        <v>21</v>
      </c>
      <c r="J19" s="482"/>
      <c r="K19" s="482"/>
      <c r="L19" s="482"/>
      <c r="M19" s="482"/>
      <c r="N19" s="482"/>
      <c r="O19" s="482"/>
      <c r="P19" s="482"/>
      <c r="Q19" s="482"/>
      <c r="R19" s="482"/>
      <c r="S19" s="482"/>
      <c r="T19" s="483"/>
    </row>
    <row r="20" spans="1:20" s="145" customFormat="1" ht="16.5">
      <c r="A20" s="480"/>
      <c r="B20" s="470"/>
      <c r="C20" s="470"/>
      <c r="D20" s="471"/>
      <c r="E20" s="471"/>
      <c r="F20" s="470"/>
      <c r="G20" s="471"/>
      <c r="H20" s="471"/>
      <c r="I20" s="143" t="s">
        <v>22</v>
      </c>
      <c r="J20" s="143" t="s">
        <v>58</v>
      </c>
      <c r="K20" s="143" t="s">
        <v>23</v>
      </c>
      <c r="L20" s="143" t="s">
        <v>24</v>
      </c>
      <c r="M20" s="143" t="s">
        <v>25</v>
      </c>
      <c r="N20" s="143" t="s">
        <v>26</v>
      </c>
      <c r="O20" s="143" t="s">
        <v>27</v>
      </c>
      <c r="P20" s="143" t="s">
        <v>28</v>
      </c>
      <c r="Q20" s="143" t="s">
        <v>54</v>
      </c>
      <c r="R20" s="143" t="s">
        <v>55</v>
      </c>
      <c r="S20" s="143" t="s">
        <v>56</v>
      </c>
      <c r="T20" s="144" t="s">
        <v>57</v>
      </c>
    </row>
    <row r="21" spans="1:31" s="145" customFormat="1" ht="131.25" customHeight="1">
      <c r="A21" s="223" t="s">
        <v>232</v>
      </c>
      <c r="B21" s="224" t="s">
        <v>233</v>
      </c>
      <c r="C21" s="225" t="s">
        <v>234</v>
      </c>
      <c r="D21" s="82">
        <v>1</v>
      </c>
      <c r="E21" s="210">
        <f>(4317600*3.4%)+4317600</f>
        <v>4464398.4</v>
      </c>
      <c r="F21" s="217">
        <v>11</v>
      </c>
      <c r="G21" s="99">
        <f>ROUND(((E21*F21)*1.004),0)</f>
        <v>49304816</v>
      </c>
      <c r="H21" s="226" t="s">
        <v>235</v>
      </c>
      <c r="I21" s="226" t="s">
        <v>235</v>
      </c>
      <c r="J21" s="226" t="s">
        <v>235</v>
      </c>
      <c r="K21" s="226" t="s">
        <v>235</v>
      </c>
      <c r="L21" s="226" t="s">
        <v>235</v>
      </c>
      <c r="M21" s="226"/>
      <c r="N21" s="226"/>
      <c r="O21" s="226"/>
      <c r="P21" s="226"/>
      <c r="Q21" s="226"/>
      <c r="R21" s="226"/>
      <c r="S21" s="227"/>
      <c r="T21" s="144"/>
      <c r="AE21" s="146">
        <f>G21*4%</f>
        <v>1972192.6400000001</v>
      </c>
    </row>
    <row r="22" spans="1:31" s="145" customFormat="1" ht="119.25" customHeight="1">
      <c r="A22" s="223" t="s">
        <v>236</v>
      </c>
      <c r="B22" s="224" t="s">
        <v>237</v>
      </c>
      <c r="C22" s="225" t="s">
        <v>238</v>
      </c>
      <c r="D22" s="82">
        <v>1</v>
      </c>
      <c r="E22" s="210">
        <f>(4317600*3.4%)+4317600</f>
        <v>4464398.4</v>
      </c>
      <c r="F22" s="217">
        <v>11</v>
      </c>
      <c r="G22" s="99">
        <f aca="true" t="shared" si="0" ref="G22:G33">ROUND(((E22*F22)*1.004),0)</f>
        <v>49304816</v>
      </c>
      <c r="H22" s="226" t="s">
        <v>235</v>
      </c>
      <c r="I22" s="226" t="s">
        <v>235</v>
      </c>
      <c r="J22" s="226" t="s">
        <v>235</v>
      </c>
      <c r="K22" s="226" t="s">
        <v>235</v>
      </c>
      <c r="L22" s="226" t="s">
        <v>235</v>
      </c>
      <c r="M22" s="226" t="s">
        <v>235</v>
      </c>
      <c r="N22" s="226" t="s">
        <v>235</v>
      </c>
      <c r="O22" s="226" t="s">
        <v>235</v>
      </c>
      <c r="P22" s="226" t="s">
        <v>235</v>
      </c>
      <c r="Q22" s="226" t="s">
        <v>235</v>
      </c>
      <c r="R22" s="226"/>
      <c r="S22" s="227"/>
      <c r="T22" s="147"/>
      <c r="U22" s="148"/>
      <c r="AE22" s="146">
        <f aca="true" t="shared" si="1" ref="AE22:AE32">G22*4%</f>
        <v>1972192.6400000001</v>
      </c>
    </row>
    <row r="23" spans="1:31" s="145" customFormat="1" ht="140.25">
      <c r="A23" s="223" t="s">
        <v>232</v>
      </c>
      <c r="B23" s="223" t="s">
        <v>239</v>
      </c>
      <c r="C23" s="225" t="s">
        <v>240</v>
      </c>
      <c r="D23" s="82">
        <v>1</v>
      </c>
      <c r="E23" s="210">
        <f>(5014800*3.4%)+5014800</f>
        <v>5185303.2</v>
      </c>
      <c r="F23" s="217">
        <v>11</v>
      </c>
      <c r="G23" s="99">
        <f t="shared" si="0"/>
        <v>57266489</v>
      </c>
      <c r="H23" s="226" t="s">
        <v>235</v>
      </c>
      <c r="I23" s="226" t="s">
        <v>235</v>
      </c>
      <c r="J23" s="226" t="s">
        <v>235</v>
      </c>
      <c r="K23" s="226" t="s">
        <v>235</v>
      </c>
      <c r="L23" s="226" t="s">
        <v>235</v>
      </c>
      <c r="M23" s="226" t="s">
        <v>235</v>
      </c>
      <c r="N23" s="226"/>
      <c r="O23" s="226"/>
      <c r="P23" s="226"/>
      <c r="Q23" s="226"/>
      <c r="R23" s="226"/>
      <c r="S23" s="227"/>
      <c r="T23" s="144"/>
      <c r="AE23" s="146">
        <f t="shared" si="1"/>
        <v>2290659.56</v>
      </c>
    </row>
    <row r="24" spans="1:31" ht="102">
      <c r="A24" s="223" t="s">
        <v>232</v>
      </c>
      <c r="B24" s="224" t="s">
        <v>241</v>
      </c>
      <c r="C24" s="225" t="s">
        <v>242</v>
      </c>
      <c r="D24" s="82">
        <v>1</v>
      </c>
      <c r="E24" s="210">
        <f>(4317600*3.4%)+4317600</f>
        <v>4464398.4</v>
      </c>
      <c r="F24" s="217">
        <v>11</v>
      </c>
      <c r="G24" s="99">
        <f>ROUND(((E24*F24)*1.004),0)</f>
        <v>49304816</v>
      </c>
      <c r="H24" s="226" t="s">
        <v>235</v>
      </c>
      <c r="I24" s="226" t="s">
        <v>235</v>
      </c>
      <c r="J24" s="226" t="s">
        <v>235</v>
      </c>
      <c r="K24" s="226" t="s">
        <v>235</v>
      </c>
      <c r="L24" s="226" t="s">
        <v>235</v>
      </c>
      <c r="M24" s="226" t="s">
        <v>235</v>
      </c>
      <c r="N24" s="226" t="s">
        <v>235</v>
      </c>
      <c r="O24" s="226" t="s">
        <v>235</v>
      </c>
      <c r="P24" s="226" t="s">
        <v>235</v>
      </c>
      <c r="Q24" s="226"/>
      <c r="R24" s="226"/>
      <c r="S24" s="227"/>
      <c r="T24" s="147"/>
      <c r="U24" s="148"/>
      <c r="AE24" s="146">
        <f t="shared" si="1"/>
        <v>1972192.6400000001</v>
      </c>
    </row>
    <row r="25" spans="1:31" ht="140.25">
      <c r="A25" s="223" t="s">
        <v>232</v>
      </c>
      <c r="B25" s="224" t="s">
        <v>243</v>
      </c>
      <c r="C25" s="225" t="s">
        <v>234</v>
      </c>
      <c r="D25" s="82">
        <v>1</v>
      </c>
      <c r="E25" s="210">
        <f>(4317600*3.4%)+4317600</f>
        <v>4464398.4</v>
      </c>
      <c r="F25" s="217">
        <v>11</v>
      </c>
      <c r="G25" s="99">
        <f>ROUND(((E25*F25)*1.004),0)</f>
        <v>49304816</v>
      </c>
      <c r="H25" s="226" t="s">
        <v>235</v>
      </c>
      <c r="I25" s="226" t="s">
        <v>235</v>
      </c>
      <c r="J25" s="226" t="s">
        <v>235</v>
      </c>
      <c r="K25" s="226" t="s">
        <v>235</v>
      </c>
      <c r="L25" s="226" t="s">
        <v>235</v>
      </c>
      <c r="M25" s="226" t="s">
        <v>235</v>
      </c>
      <c r="N25" s="226" t="s">
        <v>235</v>
      </c>
      <c r="O25" s="226"/>
      <c r="P25" s="226"/>
      <c r="Q25" s="226"/>
      <c r="R25" s="226"/>
      <c r="S25" s="227"/>
      <c r="T25" s="147"/>
      <c r="U25" s="148"/>
      <c r="AE25" s="146">
        <f t="shared" si="1"/>
        <v>1972192.6400000001</v>
      </c>
    </row>
    <row r="26" spans="1:31" ht="153">
      <c r="A26" s="223" t="s">
        <v>232</v>
      </c>
      <c r="B26" s="224" t="s">
        <v>244</v>
      </c>
      <c r="C26" s="225" t="s">
        <v>238</v>
      </c>
      <c r="D26" s="82">
        <v>1</v>
      </c>
      <c r="E26" s="210">
        <f>(4317600*3.4%)+4317600</f>
        <v>4464398.4</v>
      </c>
      <c r="F26" s="217">
        <v>11</v>
      </c>
      <c r="G26" s="99">
        <f t="shared" si="0"/>
        <v>49304816</v>
      </c>
      <c r="H26" s="226" t="s">
        <v>235</v>
      </c>
      <c r="I26" s="226" t="s">
        <v>235</v>
      </c>
      <c r="J26" s="226" t="s">
        <v>235</v>
      </c>
      <c r="K26" s="226" t="s">
        <v>235</v>
      </c>
      <c r="L26" s="226" t="s">
        <v>235</v>
      </c>
      <c r="M26" s="226" t="s">
        <v>235</v>
      </c>
      <c r="N26" s="226" t="s">
        <v>235</v>
      </c>
      <c r="O26" s="226" t="s">
        <v>235</v>
      </c>
      <c r="P26" s="226" t="s">
        <v>235</v>
      </c>
      <c r="Q26" s="226"/>
      <c r="R26" s="226"/>
      <c r="S26" s="227"/>
      <c r="T26" s="150"/>
      <c r="AE26" s="146">
        <f t="shared" si="1"/>
        <v>1972192.6400000001</v>
      </c>
    </row>
    <row r="27" spans="1:31" ht="153">
      <c r="A27" s="223" t="s">
        <v>232</v>
      </c>
      <c r="B27" s="224" t="s">
        <v>244</v>
      </c>
      <c r="C27" s="225" t="s">
        <v>238</v>
      </c>
      <c r="D27" s="82">
        <v>1</v>
      </c>
      <c r="E27" s="210">
        <v>6480543</v>
      </c>
      <c r="F27" s="217">
        <v>11</v>
      </c>
      <c r="G27" s="99">
        <f>ROUND(((E27*F27)*1.004),0)</f>
        <v>71571117</v>
      </c>
      <c r="H27" s="226"/>
      <c r="I27" s="226"/>
      <c r="J27" s="226"/>
      <c r="K27" s="226"/>
      <c r="L27" s="226"/>
      <c r="M27" s="226"/>
      <c r="N27" s="226"/>
      <c r="O27" s="226"/>
      <c r="P27" s="226"/>
      <c r="Q27" s="226"/>
      <c r="R27" s="226"/>
      <c r="S27" s="227"/>
      <c r="T27" s="150"/>
      <c r="AE27" s="146"/>
    </row>
    <row r="28" spans="1:31" ht="51">
      <c r="A28" s="223" t="s">
        <v>232</v>
      </c>
      <c r="B28" s="224" t="s">
        <v>245</v>
      </c>
      <c r="C28" s="225" t="s">
        <v>246</v>
      </c>
      <c r="D28" s="82">
        <v>1</v>
      </c>
      <c r="E28" s="210">
        <v>3455800</v>
      </c>
      <c r="F28" s="217">
        <v>7</v>
      </c>
      <c r="G28" s="99">
        <f t="shared" si="0"/>
        <v>24287362</v>
      </c>
      <c r="H28" s="226"/>
      <c r="I28" s="226"/>
      <c r="J28" s="226" t="s">
        <v>235</v>
      </c>
      <c r="K28" s="226" t="s">
        <v>235</v>
      </c>
      <c r="L28" s="226" t="s">
        <v>235</v>
      </c>
      <c r="M28" s="226" t="s">
        <v>235</v>
      </c>
      <c r="N28" s="226" t="s">
        <v>235</v>
      </c>
      <c r="O28" s="226" t="s">
        <v>235</v>
      </c>
      <c r="P28" s="226"/>
      <c r="Q28" s="226"/>
      <c r="R28" s="226"/>
      <c r="S28" s="227"/>
      <c r="T28" s="150"/>
      <c r="AE28" s="146">
        <f t="shared" si="1"/>
        <v>971494.48</v>
      </c>
    </row>
    <row r="29" spans="1:31" ht="51">
      <c r="A29" s="223" t="s">
        <v>236</v>
      </c>
      <c r="B29" s="224" t="s">
        <v>243</v>
      </c>
      <c r="C29" s="225" t="s">
        <v>247</v>
      </c>
      <c r="D29" s="82">
        <v>1</v>
      </c>
      <c r="E29" s="210">
        <v>2735950</v>
      </c>
      <c r="F29" s="217">
        <v>7</v>
      </c>
      <c r="G29" s="99">
        <f t="shared" si="0"/>
        <v>19228257</v>
      </c>
      <c r="H29" s="228"/>
      <c r="I29" s="226" t="s">
        <v>235</v>
      </c>
      <c r="J29" s="226" t="s">
        <v>235</v>
      </c>
      <c r="K29" s="226" t="s">
        <v>235</v>
      </c>
      <c r="L29" s="226" t="s">
        <v>235</v>
      </c>
      <c r="M29" s="226" t="s">
        <v>235</v>
      </c>
      <c r="N29" s="226" t="s">
        <v>235</v>
      </c>
      <c r="O29" s="226" t="s">
        <v>235</v>
      </c>
      <c r="P29" s="226" t="s">
        <v>235</v>
      </c>
      <c r="Q29" s="228"/>
      <c r="R29" s="228"/>
      <c r="S29" s="229"/>
      <c r="T29" s="150"/>
      <c r="AE29" s="146"/>
    </row>
    <row r="30" spans="1:31" ht="51">
      <c r="A30" s="223" t="s">
        <v>236</v>
      </c>
      <c r="B30" s="224" t="s">
        <v>248</v>
      </c>
      <c r="C30" s="225" t="s">
        <v>247</v>
      </c>
      <c r="D30" s="82">
        <v>1</v>
      </c>
      <c r="E30" s="210">
        <v>3435950</v>
      </c>
      <c r="F30" s="217">
        <v>9</v>
      </c>
      <c r="G30" s="99">
        <f>ROUND(((E30*F30)*1.004),0)</f>
        <v>31047244</v>
      </c>
      <c r="H30" s="226" t="s">
        <v>235</v>
      </c>
      <c r="I30" s="226" t="s">
        <v>235</v>
      </c>
      <c r="J30" s="226" t="s">
        <v>235</v>
      </c>
      <c r="K30" s="226" t="s">
        <v>235</v>
      </c>
      <c r="L30" s="226" t="s">
        <v>235</v>
      </c>
      <c r="M30" s="226" t="s">
        <v>235</v>
      </c>
      <c r="N30" s="226" t="s">
        <v>235</v>
      </c>
      <c r="O30" s="226" t="s">
        <v>235</v>
      </c>
      <c r="P30" s="226" t="s">
        <v>235</v>
      </c>
      <c r="Q30" s="226" t="s">
        <v>235</v>
      </c>
      <c r="R30" s="228"/>
      <c r="S30" s="229"/>
      <c r="T30" s="150"/>
      <c r="AE30" s="146"/>
    </row>
    <row r="31" spans="1:31" ht="89.25">
      <c r="A31" s="223" t="s">
        <v>236</v>
      </c>
      <c r="B31" s="224" t="s">
        <v>237</v>
      </c>
      <c r="C31" s="225" t="s">
        <v>246</v>
      </c>
      <c r="D31" s="82">
        <v>1</v>
      </c>
      <c r="E31" s="210">
        <v>3455800</v>
      </c>
      <c r="F31" s="217">
        <v>6</v>
      </c>
      <c r="G31" s="99">
        <f>ROUND(((E31*F31)*1.004),0)</f>
        <v>20817739</v>
      </c>
      <c r="H31" s="230"/>
      <c r="I31" s="228"/>
      <c r="J31" s="226" t="s">
        <v>235</v>
      </c>
      <c r="K31" s="226" t="s">
        <v>235</v>
      </c>
      <c r="L31" s="226" t="s">
        <v>235</v>
      </c>
      <c r="M31" s="226" t="s">
        <v>235</v>
      </c>
      <c r="N31" s="226" t="s">
        <v>235</v>
      </c>
      <c r="O31" s="226" t="s">
        <v>235</v>
      </c>
      <c r="P31" s="226" t="s">
        <v>235</v>
      </c>
      <c r="Q31" s="226" t="s">
        <v>235</v>
      </c>
      <c r="R31" s="228"/>
      <c r="S31" s="229"/>
      <c r="T31" s="150"/>
      <c r="AE31" s="146"/>
    </row>
    <row r="32" spans="1:31" ht="76.5">
      <c r="A32" s="236" t="s">
        <v>249</v>
      </c>
      <c r="B32" s="236" t="s">
        <v>250</v>
      </c>
      <c r="C32" s="236" t="s">
        <v>251</v>
      </c>
      <c r="D32" s="237">
        <v>1</v>
      </c>
      <c r="E32" s="131">
        <v>3085950</v>
      </c>
      <c r="F32" s="238">
        <v>1</v>
      </c>
      <c r="G32" s="131">
        <f t="shared" si="0"/>
        <v>3098294</v>
      </c>
      <c r="H32" s="230"/>
      <c r="I32" s="228"/>
      <c r="J32" s="226" t="s">
        <v>235</v>
      </c>
      <c r="K32" s="226" t="s">
        <v>235</v>
      </c>
      <c r="L32" s="228"/>
      <c r="M32" s="228"/>
      <c r="N32" s="228"/>
      <c r="O32" s="228"/>
      <c r="P32" s="228"/>
      <c r="Q32" s="228"/>
      <c r="R32" s="228"/>
      <c r="S32" s="229"/>
      <c r="T32" s="150"/>
      <c r="AE32" s="146">
        <f t="shared" si="1"/>
        <v>123931.76000000001</v>
      </c>
    </row>
    <row r="33" spans="1:31" ht="51">
      <c r="A33" s="223" t="s">
        <v>236</v>
      </c>
      <c r="B33" s="239" t="s">
        <v>263</v>
      </c>
      <c r="C33" s="236" t="s">
        <v>251</v>
      </c>
      <c r="D33" s="240">
        <v>1</v>
      </c>
      <c r="E33" s="210">
        <v>3455800</v>
      </c>
      <c r="F33" s="241">
        <v>7</v>
      </c>
      <c r="G33" s="242">
        <f t="shared" si="0"/>
        <v>24287362</v>
      </c>
      <c r="H33" s="243"/>
      <c r="I33" s="228"/>
      <c r="J33" s="226"/>
      <c r="K33" s="226"/>
      <c r="L33" s="228"/>
      <c r="M33" s="228"/>
      <c r="N33" s="228" t="s">
        <v>235</v>
      </c>
      <c r="O33" s="228" t="s">
        <v>235</v>
      </c>
      <c r="P33" s="228" t="s">
        <v>235</v>
      </c>
      <c r="Q33" s="228" t="s">
        <v>235</v>
      </c>
      <c r="R33" s="228" t="s">
        <v>235</v>
      </c>
      <c r="S33" s="228" t="s">
        <v>235</v>
      </c>
      <c r="T33" s="147" t="s">
        <v>235</v>
      </c>
      <c r="AE33" s="146"/>
    </row>
    <row r="34" spans="1:20" ht="13.5" thickBot="1">
      <c r="A34" s="475" t="s">
        <v>29</v>
      </c>
      <c r="B34" s="476"/>
      <c r="C34" s="476"/>
      <c r="D34" s="476"/>
      <c r="E34" s="476"/>
      <c r="F34" s="477"/>
      <c r="G34" s="135">
        <f>SUM(G21:G33)</f>
        <v>498127944</v>
      </c>
      <c r="H34" s="135">
        <f>SUM(H21:H32)</f>
        <v>0</v>
      </c>
      <c r="I34" s="484"/>
      <c r="J34" s="485"/>
      <c r="K34" s="485"/>
      <c r="L34" s="485"/>
      <c r="M34" s="485"/>
      <c r="N34" s="485"/>
      <c r="O34" s="485"/>
      <c r="P34" s="485"/>
      <c r="Q34" s="485"/>
      <c r="R34" s="485"/>
      <c r="S34" s="485"/>
      <c r="T34" s="486"/>
    </row>
    <row r="35" spans="1:20" ht="18" customHeight="1" thickBot="1">
      <c r="A35" s="478" t="s">
        <v>30</v>
      </c>
      <c r="B35" s="479"/>
      <c r="C35" s="479"/>
      <c r="D35" s="479"/>
      <c r="E35" s="479"/>
      <c r="F35" s="479"/>
      <c r="G35" s="479"/>
      <c r="H35" s="139"/>
      <c r="I35" s="152"/>
      <c r="J35" s="152"/>
      <c r="K35" s="152"/>
      <c r="L35" s="152"/>
      <c r="M35" s="152"/>
      <c r="N35" s="152"/>
      <c r="O35" s="152"/>
      <c r="P35" s="152"/>
      <c r="Q35" s="152"/>
      <c r="R35" s="152"/>
      <c r="S35" s="152"/>
      <c r="T35" s="153"/>
    </row>
    <row r="36" spans="1:20" s="155" customFormat="1" ht="16.5" customHeight="1">
      <c r="A36" s="487" t="s">
        <v>31</v>
      </c>
      <c r="B36" s="488"/>
      <c r="C36" s="489"/>
      <c r="D36" s="493" t="s">
        <v>32</v>
      </c>
      <c r="E36" s="495" t="s">
        <v>17</v>
      </c>
      <c r="F36" s="497" t="s">
        <v>33</v>
      </c>
      <c r="G36" s="493" t="s">
        <v>20</v>
      </c>
      <c r="H36" s="154"/>
      <c r="I36" s="481" t="s">
        <v>21</v>
      </c>
      <c r="J36" s="482"/>
      <c r="K36" s="482"/>
      <c r="L36" s="482"/>
      <c r="M36" s="482"/>
      <c r="N36" s="482"/>
      <c r="O36" s="482"/>
      <c r="P36" s="482"/>
      <c r="Q36" s="482"/>
      <c r="R36" s="482"/>
      <c r="S36" s="482"/>
      <c r="T36" s="483"/>
    </row>
    <row r="37" spans="1:20" s="142" customFormat="1" ht="14.25" customHeight="1">
      <c r="A37" s="490"/>
      <c r="B37" s="491"/>
      <c r="C37" s="492"/>
      <c r="D37" s="494"/>
      <c r="E37" s="496"/>
      <c r="F37" s="498"/>
      <c r="G37" s="494"/>
      <c r="H37" s="220"/>
      <c r="I37" s="143" t="s">
        <v>22</v>
      </c>
      <c r="J37" s="143" t="s">
        <v>58</v>
      </c>
      <c r="K37" s="143" t="s">
        <v>23</v>
      </c>
      <c r="L37" s="143" t="s">
        <v>24</v>
      </c>
      <c r="M37" s="143" t="s">
        <v>25</v>
      </c>
      <c r="N37" s="143" t="s">
        <v>26</v>
      </c>
      <c r="O37" s="143" t="s">
        <v>27</v>
      </c>
      <c r="P37" s="143" t="s">
        <v>28</v>
      </c>
      <c r="Q37" s="143" t="s">
        <v>54</v>
      </c>
      <c r="R37" s="143" t="s">
        <v>55</v>
      </c>
      <c r="S37" s="143" t="s">
        <v>56</v>
      </c>
      <c r="T37" s="144" t="s">
        <v>57</v>
      </c>
    </row>
    <row r="38" spans="1:20" s="145" customFormat="1" ht="12.75" customHeight="1">
      <c r="A38" s="499"/>
      <c r="B38" s="500"/>
      <c r="C38" s="500"/>
      <c r="D38" s="156"/>
      <c r="E38" s="156"/>
      <c r="F38" s="157"/>
      <c r="G38" s="156"/>
      <c r="H38" s="156"/>
      <c r="I38" s="143"/>
      <c r="J38" s="143"/>
      <c r="K38" s="143"/>
      <c r="L38" s="143"/>
      <c r="M38" s="143"/>
      <c r="N38" s="143"/>
      <c r="O38" s="143"/>
      <c r="P38" s="143"/>
      <c r="Q38" s="143"/>
      <c r="R38" s="143"/>
      <c r="S38" s="143"/>
      <c r="T38" s="144"/>
    </row>
    <row r="39" spans="1:20" s="145" customFormat="1" ht="12.75" customHeight="1">
      <c r="A39" s="499"/>
      <c r="B39" s="500"/>
      <c r="C39" s="500"/>
      <c r="D39" s="158"/>
      <c r="E39" s="158"/>
      <c r="F39" s="218"/>
      <c r="G39" s="99"/>
      <c r="H39" s="99"/>
      <c r="I39" s="143"/>
      <c r="J39" s="143"/>
      <c r="K39" s="143"/>
      <c r="L39" s="143"/>
      <c r="M39" s="143"/>
      <c r="N39" s="143"/>
      <c r="O39" s="143"/>
      <c r="P39" s="143"/>
      <c r="Q39" s="143"/>
      <c r="R39" s="143"/>
      <c r="S39" s="143"/>
      <c r="T39" s="144"/>
    </row>
    <row r="40" spans="1:20" s="145" customFormat="1" ht="12.75" customHeight="1">
      <c r="A40" s="499"/>
      <c r="B40" s="500"/>
      <c r="C40" s="500"/>
      <c r="D40" s="158"/>
      <c r="E40" s="158"/>
      <c r="F40" s="218"/>
      <c r="G40" s="99"/>
      <c r="H40" s="99"/>
      <c r="I40" s="143"/>
      <c r="J40" s="143"/>
      <c r="K40" s="143"/>
      <c r="L40" s="143"/>
      <c r="M40" s="143"/>
      <c r="N40" s="143"/>
      <c r="O40" s="143"/>
      <c r="P40" s="143"/>
      <c r="Q40" s="143"/>
      <c r="R40" s="143"/>
      <c r="S40" s="143"/>
      <c r="T40" s="144"/>
    </row>
    <row r="41" spans="1:20" s="145" customFormat="1" ht="12.75" customHeight="1">
      <c r="A41" s="221"/>
      <c r="B41" s="222"/>
      <c r="C41" s="222"/>
      <c r="D41" s="158"/>
      <c r="E41" s="158"/>
      <c r="F41" s="218"/>
      <c r="G41" s="99"/>
      <c r="H41" s="99">
        <f>G39-G41</f>
        <v>0</v>
      </c>
      <c r="I41" s="143"/>
      <c r="J41" s="143"/>
      <c r="K41" s="143"/>
      <c r="L41" s="143"/>
      <c r="M41" s="143"/>
      <c r="N41" s="143"/>
      <c r="O41" s="143"/>
      <c r="P41" s="143"/>
      <c r="Q41" s="143"/>
      <c r="R41" s="143"/>
      <c r="S41" s="143"/>
      <c r="T41" s="144"/>
    </row>
    <row r="42" spans="1:20" ht="12.75" customHeight="1" thickBot="1">
      <c r="A42" s="475" t="s">
        <v>29</v>
      </c>
      <c r="B42" s="476"/>
      <c r="C42" s="476"/>
      <c r="D42" s="476"/>
      <c r="E42" s="476"/>
      <c r="F42" s="477"/>
      <c r="G42" s="135">
        <f>SUM(G38:G41)</f>
        <v>0</v>
      </c>
      <c r="H42" s="159"/>
      <c r="I42" s="160"/>
      <c r="J42" s="161"/>
      <c r="K42" s="161"/>
      <c r="L42" s="161"/>
      <c r="M42" s="161"/>
      <c r="N42" s="161"/>
      <c r="O42" s="162"/>
      <c r="P42" s="163"/>
      <c r="Q42" s="163"/>
      <c r="R42" s="163"/>
      <c r="S42" s="163"/>
      <c r="T42" s="164"/>
    </row>
    <row r="43" spans="1:20" ht="18.75" customHeight="1" thickBot="1">
      <c r="A43" s="501" t="s">
        <v>34</v>
      </c>
      <c r="B43" s="502"/>
      <c r="C43" s="502"/>
      <c r="D43" s="502"/>
      <c r="E43" s="502"/>
      <c r="F43" s="502"/>
      <c r="G43" s="502"/>
      <c r="H43" s="165"/>
      <c r="I43" s="484"/>
      <c r="J43" s="485"/>
      <c r="K43" s="485"/>
      <c r="L43" s="485"/>
      <c r="M43" s="485"/>
      <c r="N43" s="485"/>
      <c r="O43" s="485"/>
      <c r="P43" s="152"/>
      <c r="Q43" s="152"/>
      <c r="R43" s="152"/>
      <c r="S43" s="152"/>
      <c r="T43" s="153"/>
    </row>
    <row r="44" spans="1:20" ht="12.75">
      <c r="A44" s="166"/>
      <c r="B44" s="167"/>
      <c r="C44" s="168"/>
      <c r="D44" s="169"/>
      <c r="E44" s="170"/>
      <c r="F44" s="171"/>
      <c r="G44" s="170"/>
      <c r="H44" s="170"/>
      <c r="I44" s="172"/>
      <c r="J44" s="172"/>
      <c r="K44" s="172"/>
      <c r="L44" s="172"/>
      <c r="M44" s="172"/>
      <c r="N44" s="172"/>
      <c r="O44" s="172"/>
      <c r="P44" s="172"/>
      <c r="Q44" s="172"/>
      <c r="R44" s="172"/>
      <c r="S44" s="172"/>
      <c r="T44" s="173"/>
    </row>
    <row r="45" spans="1:20" s="142" customFormat="1" ht="15.75" customHeight="1">
      <c r="A45" s="487" t="s">
        <v>31</v>
      </c>
      <c r="B45" s="488"/>
      <c r="C45" s="489"/>
      <c r="D45" s="493" t="s">
        <v>32</v>
      </c>
      <c r="E45" s="495" t="s">
        <v>17</v>
      </c>
      <c r="F45" s="497" t="s">
        <v>33</v>
      </c>
      <c r="G45" s="493" t="s">
        <v>20</v>
      </c>
      <c r="H45" s="154"/>
      <c r="I45" s="481" t="s">
        <v>21</v>
      </c>
      <c r="J45" s="482"/>
      <c r="K45" s="482"/>
      <c r="L45" s="482"/>
      <c r="M45" s="482"/>
      <c r="N45" s="482"/>
      <c r="O45" s="482"/>
      <c r="P45" s="482"/>
      <c r="Q45" s="482"/>
      <c r="R45" s="482"/>
      <c r="S45" s="482"/>
      <c r="T45" s="483"/>
    </row>
    <row r="46" spans="1:20" s="145" customFormat="1" ht="13.5" customHeight="1">
      <c r="A46" s="490"/>
      <c r="B46" s="491"/>
      <c r="C46" s="492"/>
      <c r="D46" s="494"/>
      <c r="E46" s="496"/>
      <c r="F46" s="498"/>
      <c r="G46" s="494"/>
      <c r="H46" s="220"/>
      <c r="I46" s="143" t="s">
        <v>22</v>
      </c>
      <c r="J46" s="143" t="s">
        <v>58</v>
      </c>
      <c r="K46" s="143" t="s">
        <v>23</v>
      </c>
      <c r="L46" s="143" t="s">
        <v>24</v>
      </c>
      <c r="M46" s="143" t="s">
        <v>25</v>
      </c>
      <c r="N46" s="143" t="s">
        <v>26</v>
      </c>
      <c r="O46" s="143" t="s">
        <v>27</v>
      </c>
      <c r="P46" s="143" t="s">
        <v>28</v>
      </c>
      <c r="Q46" s="143" t="s">
        <v>54</v>
      </c>
      <c r="R46" s="143" t="s">
        <v>55</v>
      </c>
      <c r="S46" s="143" t="s">
        <v>56</v>
      </c>
      <c r="T46" s="144" t="s">
        <v>57</v>
      </c>
    </row>
    <row r="47" spans="1:20" ht="12.75">
      <c r="A47" s="473"/>
      <c r="B47" s="473"/>
      <c r="C47" s="474"/>
      <c r="D47" s="149"/>
      <c r="E47" s="99"/>
      <c r="F47" s="174"/>
      <c r="G47" s="174"/>
      <c r="H47" s="174"/>
      <c r="I47" s="147"/>
      <c r="J47" s="147"/>
      <c r="K47" s="147"/>
      <c r="L47" s="147"/>
      <c r="M47" s="147"/>
      <c r="N47" s="147"/>
      <c r="O47" s="147"/>
      <c r="P47" s="147"/>
      <c r="Q47" s="147"/>
      <c r="R47" s="147"/>
      <c r="S47" s="147"/>
      <c r="T47" s="150"/>
    </row>
    <row r="48" spans="1:20" ht="12.75">
      <c r="A48" s="473"/>
      <c r="B48" s="473"/>
      <c r="C48" s="474"/>
      <c r="D48" s="149"/>
      <c r="E48" s="99"/>
      <c r="F48" s="216"/>
      <c r="G48" s="99"/>
      <c r="H48" s="99"/>
      <c r="I48" s="147"/>
      <c r="J48" s="147"/>
      <c r="K48" s="147"/>
      <c r="L48" s="147"/>
      <c r="M48" s="147"/>
      <c r="N48" s="147"/>
      <c r="O48" s="147"/>
      <c r="P48" s="147"/>
      <c r="Q48" s="147"/>
      <c r="R48" s="147"/>
      <c r="S48" s="147"/>
      <c r="T48" s="150"/>
    </row>
    <row r="49" spans="1:20" ht="12.75">
      <c r="A49" s="473"/>
      <c r="B49" s="473"/>
      <c r="C49" s="474"/>
      <c r="D49" s="149"/>
      <c r="E49" s="99"/>
      <c r="F49" s="216"/>
      <c r="G49" s="99"/>
      <c r="H49" s="99"/>
      <c r="I49" s="147"/>
      <c r="J49" s="147"/>
      <c r="K49" s="147"/>
      <c r="L49" s="147"/>
      <c r="M49" s="147"/>
      <c r="N49" s="147"/>
      <c r="O49" s="147"/>
      <c r="P49" s="147"/>
      <c r="Q49" s="147"/>
      <c r="R49" s="147"/>
      <c r="S49" s="147"/>
      <c r="T49" s="150"/>
    </row>
    <row r="50" spans="1:20" ht="12.75">
      <c r="A50" s="473"/>
      <c r="B50" s="473"/>
      <c r="C50" s="474"/>
      <c r="D50" s="149"/>
      <c r="E50" s="99"/>
      <c r="F50" s="216"/>
      <c r="G50" s="99"/>
      <c r="H50" s="99"/>
      <c r="I50" s="147"/>
      <c r="J50" s="147"/>
      <c r="K50" s="147"/>
      <c r="L50" s="147"/>
      <c r="M50" s="147"/>
      <c r="N50" s="147"/>
      <c r="O50" s="147"/>
      <c r="P50" s="147"/>
      <c r="Q50" s="147"/>
      <c r="R50" s="147"/>
      <c r="S50" s="147"/>
      <c r="T50" s="150"/>
    </row>
    <row r="51" spans="1:20" ht="13.5" thickBot="1">
      <c r="A51" s="475" t="s">
        <v>29</v>
      </c>
      <c r="B51" s="476"/>
      <c r="C51" s="476"/>
      <c r="D51" s="476"/>
      <c r="E51" s="476"/>
      <c r="F51" s="477"/>
      <c r="G51" s="175">
        <f>SUM(G47:G50)</f>
        <v>0</v>
      </c>
      <c r="H51" s="176"/>
      <c r="I51" s="503"/>
      <c r="J51" s="504"/>
      <c r="K51" s="504"/>
      <c r="L51" s="504"/>
      <c r="M51" s="504"/>
      <c r="N51" s="504"/>
      <c r="O51" s="504"/>
      <c r="P51" s="504"/>
      <c r="Q51" s="504"/>
      <c r="R51" s="504"/>
      <c r="S51" s="504"/>
      <c r="T51" s="505"/>
    </row>
    <row r="52" spans="1:20" ht="21" customHeight="1" thickBot="1">
      <c r="A52" s="177" t="s">
        <v>37</v>
      </c>
      <c r="B52" s="178"/>
      <c r="C52" s="179"/>
      <c r="D52" s="180"/>
      <c r="E52" s="181"/>
      <c r="F52" s="182"/>
      <c r="G52" s="181"/>
      <c r="H52" s="181"/>
      <c r="I52" s="152"/>
      <c r="J52" s="152"/>
      <c r="K52" s="152"/>
      <c r="L52" s="152"/>
      <c r="M52" s="152"/>
      <c r="N52" s="152"/>
      <c r="O52" s="152"/>
      <c r="P52" s="152"/>
      <c r="Q52" s="152"/>
      <c r="R52" s="152"/>
      <c r="S52" s="152"/>
      <c r="T52" s="153"/>
    </row>
    <row r="53" spans="1:20" s="142" customFormat="1" ht="16.5" customHeight="1">
      <c r="A53" s="425" t="s">
        <v>15</v>
      </c>
      <c r="B53" s="506"/>
      <c r="C53" s="426"/>
      <c r="D53" s="470" t="s">
        <v>35</v>
      </c>
      <c r="E53" s="507" t="s">
        <v>17</v>
      </c>
      <c r="F53" s="497" t="s">
        <v>33</v>
      </c>
      <c r="G53" s="493" t="s">
        <v>20</v>
      </c>
      <c r="H53" s="183"/>
      <c r="I53" s="508" t="s">
        <v>21</v>
      </c>
      <c r="J53" s="509"/>
      <c r="K53" s="509"/>
      <c r="L53" s="509"/>
      <c r="M53" s="509"/>
      <c r="N53" s="509"/>
      <c r="O53" s="509"/>
      <c r="P53" s="509"/>
      <c r="Q53" s="509"/>
      <c r="R53" s="509"/>
      <c r="S53" s="509"/>
      <c r="T53" s="510"/>
    </row>
    <row r="54" spans="1:20" s="145" customFormat="1" ht="13.5" customHeight="1">
      <c r="A54" s="427"/>
      <c r="B54" s="469"/>
      <c r="C54" s="428"/>
      <c r="D54" s="470"/>
      <c r="E54" s="498"/>
      <c r="F54" s="498"/>
      <c r="G54" s="494"/>
      <c r="H54" s="220"/>
      <c r="I54" s="143" t="s">
        <v>22</v>
      </c>
      <c r="J54" s="143" t="s">
        <v>58</v>
      </c>
      <c r="K54" s="143" t="s">
        <v>23</v>
      </c>
      <c r="L54" s="143" t="s">
        <v>24</v>
      </c>
      <c r="M54" s="143" t="s">
        <v>25</v>
      </c>
      <c r="N54" s="143" t="s">
        <v>26</v>
      </c>
      <c r="O54" s="143" t="s">
        <v>27</v>
      </c>
      <c r="P54" s="143" t="s">
        <v>28</v>
      </c>
      <c r="Q54" s="143" t="s">
        <v>54</v>
      </c>
      <c r="R54" s="143" t="s">
        <v>55</v>
      </c>
      <c r="S54" s="143" t="s">
        <v>56</v>
      </c>
      <c r="T54" s="144" t="s">
        <v>57</v>
      </c>
    </row>
    <row r="55" spans="1:20" ht="12.75">
      <c r="A55" s="511"/>
      <c r="B55" s="512"/>
      <c r="C55" s="513"/>
      <c r="D55" s="149"/>
      <c r="E55" s="99"/>
      <c r="F55" s="216"/>
      <c r="G55" s="99"/>
      <c r="H55" s="99"/>
      <c r="I55" s="147"/>
      <c r="J55" s="147"/>
      <c r="K55" s="147"/>
      <c r="L55" s="147"/>
      <c r="M55" s="147"/>
      <c r="N55" s="147"/>
      <c r="O55" s="147"/>
      <c r="P55" s="147"/>
      <c r="Q55" s="147"/>
      <c r="R55" s="147"/>
      <c r="S55" s="147"/>
      <c r="T55" s="150"/>
    </row>
    <row r="56" spans="1:20" ht="12.75">
      <c r="A56" s="511"/>
      <c r="B56" s="512"/>
      <c r="C56" s="513"/>
      <c r="D56" s="149"/>
      <c r="E56" s="99"/>
      <c r="F56" s="216"/>
      <c r="G56" s="99"/>
      <c r="H56" s="99"/>
      <c r="I56" s="147"/>
      <c r="J56" s="147"/>
      <c r="K56" s="147"/>
      <c r="L56" s="147"/>
      <c r="M56" s="147"/>
      <c r="N56" s="147"/>
      <c r="O56" s="147"/>
      <c r="P56" s="147"/>
      <c r="Q56" s="147"/>
      <c r="R56" s="147"/>
      <c r="S56" s="147"/>
      <c r="T56" s="150"/>
    </row>
    <row r="57" spans="1:20" ht="12.75">
      <c r="A57" s="184"/>
      <c r="B57" s="185"/>
      <c r="C57" s="186"/>
      <c r="D57" s="149"/>
      <c r="E57" s="99"/>
      <c r="F57" s="216"/>
      <c r="G57" s="99"/>
      <c r="H57" s="99"/>
      <c r="I57" s="147"/>
      <c r="J57" s="147"/>
      <c r="K57" s="147"/>
      <c r="L57" s="147"/>
      <c r="M57" s="147"/>
      <c r="N57" s="147"/>
      <c r="O57" s="147"/>
      <c r="P57" s="147"/>
      <c r="Q57" s="147"/>
      <c r="R57" s="147"/>
      <c r="S57" s="147"/>
      <c r="T57" s="150"/>
    </row>
    <row r="58" spans="1:20" ht="13.5" thickBot="1">
      <c r="A58" s="475" t="s">
        <v>29</v>
      </c>
      <c r="B58" s="476"/>
      <c r="C58" s="476"/>
      <c r="D58" s="476"/>
      <c r="E58" s="476"/>
      <c r="F58" s="477"/>
      <c r="G58" s="175">
        <f>SUM(G55:G57)</f>
        <v>0</v>
      </c>
      <c r="H58" s="176"/>
      <c r="I58" s="484"/>
      <c r="J58" s="485"/>
      <c r="K58" s="485"/>
      <c r="L58" s="485"/>
      <c r="M58" s="485"/>
      <c r="N58" s="485"/>
      <c r="O58" s="485"/>
      <c r="P58" s="485"/>
      <c r="Q58" s="485"/>
      <c r="R58" s="485"/>
      <c r="S58" s="485"/>
      <c r="T58" s="486"/>
    </row>
    <row r="59" spans="1:20" ht="21.75" customHeight="1" thickBot="1">
      <c r="A59" s="177" t="s">
        <v>38</v>
      </c>
      <c r="B59" s="178"/>
      <c r="C59" s="179"/>
      <c r="D59" s="180"/>
      <c r="E59" s="181"/>
      <c r="F59" s="182"/>
      <c r="G59" s="181"/>
      <c r="H59" s="181"/>
      <c r="I59" s="152"/>
      <c r="J59" s="152"/>
      <c r="K59" s="152"/>
      <c r="L59" s="152"/>
      <c r="M59" s="152"/>
      <c r="N59" s="152"/>
      <c r="O59" s="152"/>
      <c r="P59" s="152"/>
      <c r="Q59" s="152"/>
      <c r="R59" s="152"/>
      <c r="S59" s="152"/>
      <c r="T59" s="153"/>
    </row>
    <row r="60" spans="1:20" s="142" customFormat="1" ht="12.75" customHeight="1">
      <c r="A60" s="425" t="s">
        <v>15</v>
      </c>
      <c r="B60" s="426"/>
      <c r="C60" s="470" t="s">
        <v>39</v>
      </c>
      <c r="D60" s="514" t="s">
        <v>40</v>
      </c>
      <c r="E60" s="516" t="s">
        <v>41</v>
      </c>
      <c r="F60" s="470" t="s">
        <v>42</v>
      </c>
      <c r="G60" s="493" t="s">
        <v>20</v>
      </c>
      <c r="H60" s="183"/>
      <c r="I60" s="508" t="s">
        <v>21</v>
      </c>
      <c r="J60" s="509"/>
      <c r="K60" s="509"/>
      <c r="L60" s="509"/>
      <c r="M60" s="509"/>
      <c r="N60" s="509"/>
      <c r="O60" s="509"/>
      <c r="P60" s="509"/>
      <c r="Q60" s="509"/>
      <c r="R60" s="509"/>
      <c r="S60" s="509"/>
      <c r="T60" s="510"/>
    </row>
    <row r="61" spans="1:20" s="145" customFormat="1" ht="13.5" customHeight="1">
      <c r="A61" s="427"/>
      <c r="B61" s="428"/>
      <c r="C61" s="470"/>
      <c r="D61" s="515"/>
      <c r="E61" s="516"/>
      <c r="F61" s="470"/>
      <c r="G61" s="494"/>
      <c r="H61" s="220"/>
      <c r="I61" s="143" t="s">
        <v>22</v>
      </c>
      <c r="J61" s="143" t="s">
        <v>58</v>
      </c>
      <c r="K61" s="143" t="s">
        <v>23</v>
      </c>
      <c r="L61" s="143" t="s">
        <v>24</v>
      </c>
      <c r="M61" s="143" t="s">
        <v>25</v>
      </c>
      <c r="N61" s="143" t="s">
        <v>26</v>
      </c>
      <c r="O61" s="143" t="s">
        <v>27</v>
      </c>
      <c r="P61" s="143" t="s">
        <v>28</v>
      </c>
      <c r="Q61" s="143" t="s">
        <v>54</v>
      </c>
      <c r="R61" s="143" t="s">
        <v>55</v>
      </c>
      <c r="S61" s="143" t="s">
        <v>56</v>
      </c>
      <c r="T61" s="144" t="s">
        <v>57</v>
      </c>
    </row>
    <row r="62" spans="1:20" ht="12" customHeight="1">
      <c r="A62" s="422" t="s">
        <v>252</v>
      </c>
      <c r="B62" s="424"/>
      <c r="C62" s="217" t="s">
        <v>253</v>
      </c>
      <c r="D62" s="82">
        <v>744705920</v>
      </c>
      <c r="E62" s="211"/>
      <c r="F62" s="217"/>
      <c r="G62" s="211">
        <f>D62</f>
        <v>744705920</v>
      </c>
      <c r="H62" s="228"/>
      <c r="I62" s="226" t="s">
        <v>235</v>
      </c>
      <c r="J62" s="226" t="s">
        <v>235</v>
      </c>
      <c r="K62" s="226" t="s">
        <v>235</v>
      </c>
      <c r="L62" s="226" t="s">
        <v>235</v>
      </c>
      <c r="M62" s="226" t="s">
        <v>235</v>
      </c>
      <c r="N62" s="226" t="s">
        <v>235</v>
      </c>
      <c r="O62" s="226" t="s">
        <v>235</v>
      </c>
      <c r="P62" s="226" t="s">
        <v>235</v>
      </c>
      <c r="Q62" s="226" t="s">
        <v>235</v>
      </c>
      <c r="R62" s="226" t="s">
        <v>235</v>
      </c>
      <c r="S62" s="229"/>
      <c r="T62" s="150"/>
    </row>
    <row r="63" spans="1:20" ht="12" customHeight="1">
      <c r="A63" s="422"/>
      <c r="B63" s="424"/>
      <c r="C63" s="216"/>
      <c r="D63" s="149"/>
      <c r="E63" s="99"/>
      <c r="F63" s="216"/>
      <c r="G63" s="211">
        <f>D63</f>
        <v>0</v>
      </c>
      <c r="H63" s="131"/>
      <c r="I63" s="231"/>
      <c r="J63" s="231"/>
      <c r="K63" s="231"/>
      <c r="L63" s="231"/>
      <c r="M63" s="231"/>
      <c r="N63" s="147"/>
      <c r="O63" s="147"/>
      <c r="P63" s="147"/>
      <c r="Q63" s="147"/>
      <c r="R63" s="147"/>
      <c r="S63" s="147"/>
      <c r="T63" s="150"/>
    </row>
    <row r="64" spans="1:20" ht="12.75">
      <c r="A64" s="472"/>
      <c r="B64" s="474"/>
      <c r="C64" s="216"/>
      <c r="D64" s="149"/>
      <c r="E64" s="99"/>
      <c r="F64" s="216"/>
      <c r="G64" s="99"/>
      <c r="H64" s="99"/>
      <c r="I64" s="147"/>
      <c r="J64" s="147"/>
      <c r="K64" s="147"/>
      <c r="L64" s="147"/>
      <c r="M64" s="147"/>
      <c r="N64" s="147"/>
      <c r="O64" s="147"/>
      <c r="P64" s="147"/>
      <c r="Q64" s="147"/>
      <c r="R64" s="147"/>
      <c r="S64" s="147"/>
      <c r="T64" s="150"/>
    </row>
    <row r="65" spans="1:20" ht="12.75">
      <c r="A65" s="472"/>
      <c r="B65" s="474"/>
      <c r="C65" s="216"/>
      <c r="D65" s="149"/>
      <c r="E65" s="99"/>
      <c r="F65" s="216"/>
      <c r="G65" s="99"/>
      <c r="H65" s="99"/>
      <c r="I65" s="147"/>
      <c r="J65" s="147"/>
      <c r="K65" s="147"/>
      <c r="L65" s="147"/>
      <c r="M65" s="147"/>
      <c r="N65" s="147"/>
      <c r="O65" s="147"/>
      <c r="P65" s="147"/>
      <c r="Q65" s="147"/>
      <c r="R65" s="147"/>
      <c r="S65" s="147"/>
      <c r="T65" s="150"/>
    </row>
    <row r="66" spans="1:20" ht="13.5" thickBot="1">
      <c r="A66" s="475" t="s">
        <v>29</v>
      </c>
      <c r="B66" s="476"/>
      <c r="C66" s="476"/>
      <c r="D66" s="476"/>
      <c r="E66" s="476"/>
      <c r="F66" s="477"/>
      <c r="G66" s="187">
        <f>SUM(G62:G65)</f>
        <v>744705920</v>
      </c>
      <c r="H66" s="188"/>
      <c r="I66" s="484"/>
      <c r="J66" s="485"/>
      <c r="K66" s="485"/>
      <c r="L66" s="485"/>
      <c r="M66" s="485"/>
      <c r="N66" s="485"/>
      <c r="O66" s="485"/>
      <c r="P66" s="485"/>
      <c r="Q66" s="485"/>
      <c r="R66" s="485"/>
      <c r="S66" s="485"/>
      <c r="T66" s="486"/>
    </row>
    <row r="67" spans="1:20" ht="22.5" customHeight="1" thickBot="1">
      <c r="A67" s="177" t="s">
        <v>43</v>
      </c>
      <c r="B67" s="178"/>
      <c r="C67" s="179"/>
      <c r="D67" s="180"/>
      <c r="E67" s="181"/>
      <c r="F67" s="182"/>
      <c r="G67" s="181"/>
      <c r="H67" s="181"/>
      <c r="I67" s="152"/>
      <c r="J67" s="152"/>
      <c r="K67" s="152"/>
      <c r="L67" s="152"/>
      <c r="M67" s="152"/>
      <c r="N67" s="152"/>
      <c r="O67" s="152"/>
      <c r="P67" s="152"/>
      <c r="Q67" s="152"/>
      <c r="R67" s="152"/>
      <c r="S67" s="152"/>
      <c r="T67" s="153"/>
    </row>
    <row r="68" spans="1:20" s="142" customFormat="1" ht="12.75" customHeight="1">
      <c r="A68" s="425" t="s">
        <v>15</v>
      </c>
      <c r="B68" s="506"/>
      <c r="C68" s="506"/>
      <c r="D68" s="506"/>
      <c r="E68" s="426"/>
      <c r="F68" s="470" t="s">
        <v>39</v>
      </c>
      <c r="G68" s="471" t="s">
        <v>36</v>
      </c>
      <c r="H68" s="189"/>
      <c r="I68" s="508" t="s">
        <v>21</v>
      </c>
      <c r="J68" s="509"/>
      <c r="K68" s="509"/>
      <c r="L68" s="509"/>
      <c r="M68" s="509"/>
      <c r="N68" s="509"/>
      <c r="O68" s="509"/>
      <c r="P68" s="509"/>
      <c r="Q68" s="509"/>
      <c r="R68" s="509"/>
      <c r="S68" s="509"/>
      <c r="T68" s="510"/>
    </row>
    <row r="69" spans="1:20" s="145" customFormat="1" ht="13.5" customHeight="1">
      <c r="A69" s="427"/>
      <c r="B69" s="469"/>
      <c r="C69" s="469"/>
      <c r="D69" s="469"/>
      <c r="E69" s="428"/>
      <c r="F69" s="470"/>
      <c r="G69" s="471"/>
      <c r="H69" s="219"/>
      <c r="I69" s="143" t="s">
        <v>22</v>
      </c>
      <c r="J69" s="143" t="s">
        <v>58</v>
      </c>
      <c r="K69" s="143" t="s">
        <v>23</v>
      </c>
      <c r="L69" s="143" t="s">
        <v>24</v>
      </c>
      <c r="M69" s="143" t="s">
        <v>25</v>
      </c>
      <c r="N69" s="143" t="s">
        <v>26</v>
      </c>
      <c r="O69" s="143" t="s">
        <v>27</v>
      </c>
      <c r="P69" s="143" t="s">
        <v>28</v>
      </c>
      <c r="Q69" s="143" t="s">
        <v>54</v>
      </c>
      <c r="R69" s="143" t="s">
        <v>55</v>
      </c>
      <c r="S69" s="143" t="s">
        <v>56</v>
      </c>
      <c r="T69" s="144" t="s">
        <v>57</v>
      </c>
    </row>
    <row r="70" spans="1:20" ht="28.5" customHeight="1">
      <c r="A70" s="422" t="s">
        <v>264</v>
      </c>
      <c r="B70" s="423"/>
      <c r="C70" s="423"/>
      <c r="D70" s="423"/>
      <c r="E70" s="424"/>
      <c r="F70" s="274" t="s">
        <v>276</v>
      </c>
      <c r="G70" s="272">
        <v>1982114017</v>
      </c>
      <c r="H70" s="131"/>
      <c r="I70" s="231"/>
      <c r="J70" s="231"/>
      <c r="K70" s="231"/>
      <c r="L70" s="231"/>
      <c r="M70" s="231"/>
      <c r="N70" s="231"/>
      <c r="O70" s="231"/>
      <c r="P70" s="231"/>
      <c r="Q70" s="231"/>
      <c r="R70" s="231"/>
      <c r="S70" s="231"/>
      <c r="T70" s="232"/>
    </row>
    <row r="71" spans="1:20" ht="12.75">
      <c r="A71" s="517" t="s">
        <v>267</v>
      </c>
      <c r="B71" s="518"/>
      <c r="C71" s="518"/>
      <c r="D71" s="518"/>
      <c r="E71" s="519"/>
      <c r="F71" s="130" t="s">
        <v>268</v>
      </c>
      <c r="G71" s="131">
        <v>2024324215</v>
      </c>
      <c r="H71" s="131"/>
      <c r="I71" s="231"/>
      <c r="J71" s="231"/>
      <c r="K71" s="231"/>
      <c r="L71" s="231"/>
      <c r="M71" s="231"/>
      <c r="N71" s="231"/>
      <c r="O71" s="231"/>
      <c r="P71" s="231"/>
      <c r="Q71" s="231"/>
      <c r="R71" s="231"/>
      <c r="S71" s="231"/>
      <c r="T71" s="232"/>
    </row>
    <row r="72" spans="1:20" ht="12.75">
      <c r="A72" s="520" t="s">
        <v>266</v>
      </c>
      <c r="B72" s="521"/>
      <c r="C72" s="521"/>
      <c r="D72" s="521"/>
      <c r="E72" s="522"/>
      <c r="F72" s="130" t="s">
        <v>265</v>
      </c>
      <c r="G72" s="273">
        <f>600000000-63324690-12080000</f>
        <v>524595310</v>
      </c>
      <c r="H72" s="131"/>
      <c r="I72" s="231"/>
      <c r="J72" s="231"/>
      <c r="K72" s="231"/>
      <c r="L72" s="231"/>
      <c r="M72" s="231"/>
      <c r="N72" s="231"/>
      <c r="O72" s="231"/>
      <c r="P72" s="231"/>
      <c r="Q72" s="231"/>
      <c r="R72" s="231"/>
      <c r="S72" s="231"/>
      <c r="T72" s="232"/>
    </row>
    <row r="73" spans="1:20" ht="12.75">
      <c r="A73" s="523" t="s">
        <v>269</v>
      </c>
      <c r="B73" s="524"/>
      <c r="C73" s="524"/>
      <c r="D73" s="524"/>
      <c r="E73" s="525"/>
      <c r="F73" s="216" t="s">
        <v>270</v>
      </c>
      <c r="G73" s="273">
        <v>299716523</v>
      </c>
      <c r="H73" s="99"/>
      <c r="I73" s="147"/>
      <c r="J73" s="147"/>
      <c r="K73" s="147"/>
      <c r="L73" s="147"/>
      <c r="M73" s="147"/>
      <c r="N73" s="147"/>
      <c r="O73" s="147"/>
      <c r="P73" s="147"/>
      <c r="Q73" s="147"/>
      <c r="R73" s="147"/>
      <c r="S73" s="147"/>
      <c r="T73" s="150"/>
    </row>
    <row r="74" spans="1:20" ht="12.75">
      <c r="A74" s="419" t="s">
        <v>277</v>
      </c>
      <c r="B74" s="420"/>
      <c r="C74" s="420"/>
      <c r="D74" s="420"/>
      <c r="E74" s="421"/>
      <c r="F74" s="274" t="s">
        <v>265</v>
      </c>
      <c r="G74" s="272">
        <f>364250534+1457002</f>
        <v>365707536</v>
      </c>
      <c r="H74" s="99"/>
      <c r="I74" s="147"/>
      <c r="J74" s="147"/>
      <c r="K74" s="147"/>
      <c r="L74" s="147"/>
      <c r="M74" s="147"/>
      <c r="N74" s="147"/>
      <c r="O74" s="147"/>
      <c r="P74" s="147"/>
      <c r="Q74" s="147"/>
      <c r="R74" s="147"/>
      <c r="S74" s="147"/>
      <c r="T74" s="150"/>
    </row>
    <row r="75" spans="1:20" ht="13.5" thickBot="1">
      <c r="A75" s="475" t="s">
        <v>29</v>
      </c>
      <c r="B75" s="476"/>
      <c r="C75" s="476"/>
      <c r="D75" s="476"/>
      <c r="E75" s="476"/>
      <c r="F75" s="477"/>
      <c r="G75" s="187">
        <f>SUM(G70:G74)</f>
        <v>5196457601</v>
      </c>
      <c r="H75" s="188"/>
      <c r="I75" s="484"/>
      <c r="J75" s="485"/>
      <c r="K75" s="485"/>
      <c r="L75" s="485"/>
      <c r="M75" s="485"/>
      <c r="N75" s="485"/>
      <c r="O75" s="485"/>
      <c r="P75" s="485"/>
      <c r="Q75" s="485"/>
      <c r="R75" s="485"/>
      <c r="S75" s="485"/>
      <c r="T75" s="486"/>
    </row>
    <row r="76" spans="1:20" ht="19.5" customHeight="1" thickBot="1">
      <c r="A76" s="177" t="s">
        <v>44</v>
      </c>
      <c r="B76" s="178"/>
      <c r="C76" s="179"/>
      <c r="D76" s="180"/>
      <c r="E76" s="181"/>
      <c r="F76" s="182"/>
      <c r="G76" s="181"/>
      <c r="H76" s="181"/>
      <c r="I76" s="152"/>
      <c r="J76" s="152"/>
      <c r="K76" s="152"/>
      <c r="L76" s="152"/>
      <c r="M76" s="152"/>
      <c r="N76" s="152"/>
      <c r="O76" s="152"/>
      <c r="P76" s="152"/>
      <c r="Q76" s="152"/>
      <c r="R76" s="152"/>
      <c r="S76" s="152"/>
      <c r="T76" s="153"/>
    </row>
    <row r="77" spans="1:20" s="142" customFormat="1" ht="12.75" customHeight="1">
      <c r="A77" s="425" t="s">
        <v>15</v>
      </c>
      <c r="B77" s="506"/>
      <c r="C77" s="426"/>
      <c r="D77" s="470" t="s">
        <v>35</v>
      </c>
      <c r="E77" s="507" t="s">
        <v>17</v>
      </c>
      <c r="F77" s="497" t="s">
        <v>33</v>
      </c>
      <c r="G77" s="493" t="s">
        <v>20</v>
      </c>
      <c r="H77" s="183"/>
      <c r="I77" s="508" t="s">
        <v>21</v>
      </c>
      <c r="J77" s="509"/>
      <c r="K77" s="509"/>
      <c r="L77" s="509"/>
      <c r="M77" s="509"/>
      <c r="N77" s="509"/>
      <c r="O77" s="509"/>
      <c r="P77" s="509"/>
      <c r="Q77" s="509"/>
      <c r="R77" s="509"/>
      <c r="S77" s="509"/>
      <c r="T77" s="510"/>
    </row>
    <row r="78" spans="1:20" s="145" customFormat="1" ht="13.5" customHeight="1">
      <c r="A78" s="427"/>
      <c r="B78" s="469"/>
      <c r="C78" s="428"/>
      <c r="D78" s="470"/>
      <c r="E78" s="498"/>
      <c r="F78" s="498"/>
      <c r="G78" s="494"/>
      <c r="H78" s="220"/>
      <c r="I78" s="143" t="s">
        <v>22</v>
      </c>
      <c r="J78" s="143" t="s">
        <v>58</v>
      </c>
      <c r="K78" s="143" t="s">
        <v>23</v>
      </c>
      <c r="L78" s="143" t="s">
        <v>24</v>
      </c>
      <c r="M78" s="143" t="s">
        <v>25</v>
      </c>
      <c r="N78" s="143" t="s">
        <v>26</v>
      </c>
      <c r="O78" s="143" t="s">
        <v>27</v>
      </c>
      <c r="P78" s="143" t="s">
        <v>28</v>
      </c>
      <c r="Q78" s="143" t="s">
        <v>54</v>
      </c>
      <c r="R78" s="143" t="s">
        <v>55</v>
      </c>
      <c r="S78" s="143" t="s">
        <v>56</v>
      </c>
      <c r="T78" s="144" t="s">
        <v>57</v>
      </c>
    </row>
    <row r="79" spans="1:20" ht="12.75">
      <c r="A79" s="520" t="s">
        <v>255</v>
      </c>
      <c r="B79" s="521"/>
      <c r="C79" s="522"/>
      <c r="D79" s="151" t="s">
        <v>256</v>
      </c>
      <c r="E79" s="131">
        <v>1</v>
      </c>
      <c r="F79" s="201">
        <v>20080000</v>
      </c>
      <c r="G79" s="273">
        <f>F79</f>
        <v>20080000</v>
      </c>
      <c r="H79" s="131"/>
      <c r="I79" s="231"/>
      <c r="J79" s="231"/>
      <c r="K79" s="231"/>
      <c r="L79" s="231"/>
      <c r="M79" s="231"/>
      <c r="N79" s="231"/>
      <c r="O79" s="231"/>
      <c r="P79" s="231"/>
      <c r="Q79" s="231"/>
      <c r="R79" s="231"/>
      <c r="S79" s="231"/>
      <c r="T79" s="232"/>
    </row>
    <row r="80" spans="1:20" ht="12.75">
      <c r="A80" s="517"/>
      <c r="B80" s="518"/>
      <c r="C80" s="519"/>
      <c r="D80" s="151"/>
      <c r="E80" s="131"/>
      <c r="F80" s="201"/>
      <c r="G80" s="201"/>
      <c r="H80" s="201"/>
      <c r="I80" s="231"/>
      <c r="J80" s="231"/>
      <c r="K80" s="231"/>
      <c r="L80" s="231"/>
      <c r="M80" s="231"/>
      <c r="N80" s="231"/>
      <c r="O80" s="231"/>
      <c r="P80" s="231"/>
      <c r="Q80" s="231"/>
      <c r="R80" s="231"/>
      <c r="S80" s="231"/>
      <c r="T80" s="232"/>
    </row>
    <row r="81" spans="1:20" ht="12.75">
      <c r="A81" s="526"/>
      <c r="B81" s="527"/>
      <c r="C81" s="528"/>
      <c r="D81" s="151"/>
      <c r="E81" s="131"/>
      <c r="F81" s="201"/>
      <c r="G81" s="201"/>
      <c r="H81" s="131"/>
      <c r="I81" s="231"/>
      <c r="J81" s="231"/>
      <c r="K81" s="231"/>
      <c r="L81" s="231"/>
      <c r="M81" s="231"/>
      <c r="N81" s="231"/>
      <c r="O81" s="231"/>
      <c r="P81" s="231"/>
      <c r="Q81" s="231"/>
      <c r="R81" s="231"/>
      <c r="S81" s="231"/>
      <c r="T81" s="232"/>
    </row>
    <row r="82" spans="1:20" ht="12.75">
      <c r="A82" s="472"/>
      <c r="B82" s="473"/>
      <c r="C82" s="474"/>
      <c r="D82" s="149"/>
      <c r="E82" s="99"/>
      <c r="F82" s="174"/>
      <c r="G82" s="174"/>
      <c r="H82" s="174"/>
      <c r="I82" s="147"/>
      <c r="J82" s="147"/>
      <c r="K82" s="147"/>
      <c r="L82" s="147"/>
      <c r="M82" s="147"/>
      <c r="N82" s="147"/>
      <c r="O82" s="147"/>
      <c r="P82" s="147"/>
      <c r="Q82" s="147"/>
      <c r="R82" s="147"/>
      <c r="S82" s="147"/>
      <c r="T82" s="150"/>
    </row>
    <row r="83" spans="1:20" ht="12.75">
      <c r="A83" s="472"/>
      <c r="B83" s="473"/>
      <c r="C83" s="474"/>
      <c r="D83" s="149"/>
      <c r="E83" s="99"/>
      <c r="F83" s="174"/>
      <c r="G83" s="99"/>
      <c r="H83" s="99"/>
      <c r="I83" s="147"/>
      <c r="J83" s="147"/>
      <c r="K83" s="147"/>
      <c r="L83" s="147"/>
      <c r="M83" s="147"/>
      <c r="N83" s="147"/>
      <c r="O83" s="147"/>
      <c r="P83" s="147"/>
      <c r="Q83" s="147"/>
      <c r="R83" s="147"/>
      <c r="S83" s="147"/>
      <c r="T83" s="150"/>
    </row>
    <row r="84" spans="1:20" ht="13.5" thickBot="1">
      <c r="A84" s="475" t="s">
        <v>29</v>
      </c>
      <c r="B84" s="476"/>
      <c r="C84" s="476"/>
      <c r="D84" s="476"/>
      <c r="E84" s="476"/>
      <c r="F84" s="477"/>
      <c r="G84" s="175">
        <f>SUM(G79:G83)</f>
        <v>20080000</v>
      </c>
      <c r="H84" s="176"/>
      <c r="I84" s="484"/>
      <c r="J84" s="485"/>
      <c r="K84" s="485"/>
      <c r="L84" s="485"/>
      <c r="M84" s="485"/>
      <c r="N84" s="485"/>
      <c r="O84" s="485"/>
      <c r="P84" s="485"/>
      <c r="Q84" s="485"/>
      <c r="R84" s="485"/>
      <c r="S84" s="485"/>
      <c r="T84" s="486"/>
    </row>
    <row r="85" spans="1:20" ht="18" customHeight="1" thickBot="1">
      <c r="A85" s="177" t="s">
        <v>86</v>
      </c>
      <c r="B85" s="178"/>
      <c r="C85" s="179"/>
      <c r="D85" s="180"/>
      <c r="E85" s="181"/>
      <c r="F85" s="182"/>
      <c r="G85" s="181"/>
      <c r="H85" s="181"/>
      <c r="I85" s="152"/>
      <c r="J85" s="152"/>
      <c r="K85" s="152"/>
      <c r="L85" s="152"/>
      <c r="M85" s="152"/>
      <c r="N85" s="152"/>
      <c r="O85" s="152"/>
      <c r="P85" s="152"/>
      <c r="Q85" s="152"/>
      <c r="R85" s="152"/>
      <c r="S85" s="152"/>
      <c r="T85" s="153"/>
    </row>
    <row r="86" spans="1:20" ht="12.75">
      <c r="A86" s="425" t="s">
        <v>15</v>
      </c>
      <c r="B86" s="506"/>
      <c r="C86" s="426"/>
      <c r="D86" s="470" t="s">
        <v>35</v>
      </c>
      <c r="E86" s="507" t="s">
        <v>17</v>
      </c>
      <c r="F86" s="497" t="s">
        <v>33</v>
      </c>
      <c r="G86" s="493" t="s">
        <v>20</v>
      </c>
      <c r="H86" s="183"/>
      <c r="I86" s="508" t="s">
        <v>21</v>
      </c>
      <c r="J86" s="509"/>
      <c r="K86" s="509"/>
      <c r="L86" s="509"/>
      <c r="M86" s="509"/>
      <c r="N86" s="509"/>
      <c r="O86" s="509"/>
      <c r="P86" s="509"/>
      <c r="Q86" s="509"/>
      <c r="R86" s="509"/>
      <c r="S86" s="509"/>
      <c r="T86" s="510"/>
    </row>
    <row r="87" spans="1:20" ht="16.5">
      <c r="A87" s="427"/>
      <c r="B87" s="469"/>
      <c r="C87" s="428"/>
      <c r="D87" s="470"/>
      <c r="E87" s="498"/>
      <c r="F87" s="498"/>
      <c r="G87" s="494"/>
      <c r="H87" s="220"/>
      <c r="I87" s="143" t="s">
        <v>22</v>
      </c>
      <c r="J87" s="143" t="s">
        <v>58</v>
      </c>
      <c r="K87" s="143" t="s">
        <v>23</v>
      </c>
      <c r="L87" s="143" t="s">
        <v>24</v>
      </c>
      <c r="M87" s="143" t="s">
        <v>25</v>
      </c>
      <c r="N87" s="143" t="s">
        <v>26</v>
      </c>
      <c r="O87" s="143" t="s">
        <v>27</v>
      </c>
      <c r="P87" s="143" t="s">
        <v>28</v>
      </c>
      <c r="Q87" s="143" t="s">
        <v>54</v>
      </c>
      <c r="R87" s="143" t="s">
        <v>55</v>
      </c>
      <c r="S87" s="143" t="s">
        <v>56</v>
      </c>
      <c r="T87" s="143" t="s">
        <v>57</v>
      </c>
    </row>
    <row r="88" spans="1:20" ht="12.75">
      <c r="A88" s="523" t="s">
        <v>88</v>
      </c>
      <c r="B88" s="524"/>
      <c r="C88" s="525"/>
      <c r="D88" s="149"/>
      <c r="E88" s="99"/>
      <c r="F88" s="174"/>
      <c r="G88" s="190">
        <v>9027000</v>
      </c>
      <c r="H88" s="190"/>
      <c r="I88" s="147"/>
      <c r="J88" s="147"/>
      <c r="K88" s="147"/>
      <c r="L88" s="147"/>
      <c r="M88" s="147"/>
      <c r="N88" s="147"/>
      <c r="O88" s="147"/>
      <c r="P88" s="147"/>
      <c r="Q88" s="147"/>
      <c r="R88" s="147"/>
      <c r="S88" s="147"/>
      <c r="T88" s="147"/>
    </row>
    <row r="89" spans="1:20" ht="12.75">
      <c r="A89" s="523" t="s">
        <v>106</v>
      </c>
      <c r="B89" s="524"/>
      <c r="C89" s="525"/>
      <c r="D89" s="149"/>
      <c r="E89" s="99"/>
      <c r="F89" s="216"/>
      <c r="G89" s="190">
        <v>500000</v>
      </c>
      <c r="H89" s="190"/>
      <c r="I89" s="147"/>
      <c r="J89" s="147"/>
      <c r="K89" s="147"/>
      <c r="L89" s="147"/>
      <c r="M89" s="147"/>
      <c r="N89" s="147"/>
      <c r="O89" s="147"/>
      <c r="P89" s="147"/>
      <c r="Q89" s="147"/>
      <c r="R89" s="147"/>
      <c r="S89" s="147"/>
      <c r="T89" s="147"/>
    </row>
    <row r="90" spans="1:20" ht="12.75">
      <c r="A90" s="523" t="s">
        <v>107</v>
      </c>
      <c r="B90" s="524"/>
      <c r="C90" s="525"/>
      <c r="D90" s="149"/>
      <c r="E90" s="99"/>
      <c r="F90" s="216"/>
      <c r="G90" s="190">
        <v>58974480</v>
      </c>
      <c r="H90" s="190"/>
      <c r="I90" s="147"/>
      <c r="J90" s="147"/>
      <c r="K90" s="147"/>
      <c r="L90" s="147"/>
      <c r="M90" s="147"/>
      <c r="N90" s="147"/>
      <c r="O90" s="147"/>
      <c r="P90" s="147"/>
      <c r="Q90" s="147"/>
      <c r="R90" s="147"/>
      <c r="S90" s="147"/>
      <c r="T90" s="147"/>
    </row>
    <row r="91" spans="1:20" ht="12.75">
      <c r="A91" s="523" t="s">
        <v>108</v>
      </c>
      <c r="B91" s="524"/>
      <c r="C91" s="525"/>
      <c r="D91" s="149"/>
      <c r="E91" s="99"/>
      <c r="F91" s="216"/>
      <c r="G91" s="190">
        <v>456000</v>
      </c>
      <c r="H91" s="190"/>
      <c r="I91" s="147"/>
      <c r="J91" s="147"/>
      <c r="K91" s="147"/>
      <c r="L91" s="147"/>
      <c r="M91" s="147"/>
      <c r="N91" s="147"/>
      <c r="O91" s="147"/>
      <c r="P91" s="147"/>
      <c r="Q91" s="147"/>
      <c r="R91" s="147"/>
      <c r="S91" s="147"/>
      <c r="T91" s="147"/>
    </row>
    <row r="92" spans="1:20" ht="12.75">
      <c r="A92" s="523" t="s">
        <v>105</v>
      </c>
      <c r="B92" s="524"/>
      <c r="C92" s="525"/>
      <c r="D92" s="149"/>
      <c r="E92" s="99"/>
      <c r="F92" s="216"/>
      <c r="G92" s="190"/>
      <c r="H92" s="190"/>
      <c r="I92" s="147"/>
      <c r="J92" s="147"/>
      <c r="K92" s="147"/>
      <c r="L92" s="147"/>
      <c r="M92" s="147"/>
      <c r="N92" s="147"/>
      <c r="O92" s="147"/>
      <c r="P92" s="147"/>
      <c r="Q92" s="147"/>
      <c r="R92" s="147"/>
      <c r="S92" s="147"/>
      <c r="T92" s="147"/>
    </row>
    <row r="93" spans="1:20" ht="12.75">
      <c r="A93" s="534" t="s">
        <v>29</v>
      </c>
      <c r="B93" s="535"/>
      <c r="C93" s="535"/>
      <c r="D93" s="535"/>
      <c r="E93" s="535"/>
      <c r="F93" s="536"/>
      <c r="G93" s="175">
        <f>SUM(G88:G92)</f>
        <v>68957480</v>
      </c>
      <c r="H93" s="176"/>
      <c r="I93" s="529"/>
      <c r="J93" s="530"/>
      <c r="K93" s="530"/>
      <c r="L93" s="530"/>
      <c r="M93" s="530"/>
      <c r="N93" s="530"/>
      <c r="O93" s="530"/>
      <c r="P93" s="530"/>
      <c r="Q93" s="530"/>
      <c r="R93" s="530"/>
      <c r="S93" s="530"/>
      <c r="T93" s="531"/>
    </row>
    <row r="94" spans="1:20" ht="12.75">
      <c r="A94" s="532" t="s">
        <v>87</v>
      </c>
      <c r="B94" s="532"/>
      <c r="C94" s="532"/>
      <c r="D94" s="532"/>
      <c r="E94" s="532"/>
      <c r="F94" s="532"/>
      <c r="G94" s="99">
        <f>G34+G42+G51+G58+G66+G75+G84</f>
        <v>6459371465</v>
      </c>
      <c r="H94" s="191"/>
      <c r="I94" s="503"/>
      <c r="J94" s="504"/>
      <c r="K94" s="504"/>
      <c r="L94" s="504"/>
      <c r="M94" s="504"/>
      <c r="N94" s="504"/>
      <c r="O94" s="504"/>
      <c r="P94" s="504"/>
      <c r="Q94" s="504"/>
      <c r="R94" s="504"/>
      <c r="S94" s="504"/>
      <c r="T94" s="533"/>
    </row>
    <row r="95" spans="1:20" ht="12.75">
      <c r="A95" s="192"/>
      <c r="B95" s="192"/>
      <c r="C95" s="192"/>
      <c r="D95" s="193"/>
      <c r="E95" s="194"/>
      <c r="F95" s="195"/>
      <c r="G95" s="194">
        <f>'POA H.A.'!I11-'POA H.B.  '!G94</f>
        <v>0</v>
      </c>
      <c r="H95" s="194"/>
      <c r="I95" s="133"/>
      <c r="J95" s="133"/>
      <c r="K95" s="133"/>
      <c r="L95" s="133"/>
      <c r="M95" s="133"/>
      <c r="N95" s="133"/>
      <c r="O95" s="133"/>
      <c r="P95" s="133"/>
      <c r="Q95" s="133"/>
      <c r="R95" s="133"/>
      <c r="S95" s="133"/>
      <c r="T95" s="133"/>
    </row>
    <row r="96" ht="12.75">
      <c r="G96" s="197">
        <f>G95/1.004</f>
        <v>0</v>
      </c>
    </row>
    <row r="99" spans="5:6" ht="12.75">
      <c r="E99" s="233"/>
      <c r="F99" s="204"/>
    </row>
    <row r="100" ht="12.75">
      <c r="F100" s="204"/>
    </row>
  </sheetData>
  <sheetProtection/>
  <mergeCells count="122">
    <mergeCell ref="I93:T93"/>
    <mergeCell ref="A94:F94"/>
    <mergeCell ref="I94:T94"/>
    <mergeCell ref="A88:C88"/>
    <mergeCell ref="A89:C89"/>
    <mergeCell ref="A90:C90"/>
    <mergeCell ref="A91:C91"/>
    <mergeCell ref="A92:C92"/>
    <mergeCell ref="A93:F93"/>
    <mergeCell ref="A84:F84"/>
    <mergeCell ref="I84:T84"/>
    <mergeCell ref="A86:C87"/>
    <mergeCell ref="D86:D87"/>
    <mergeCell ref="E86:E87"/>
    <mergeCell ref="F86:F87"/>
    <mergeCell ref="G86:G87"/>
    <mergeCell ref="I86:T86"/>
    <mergeCell ref="I77:T77"/>
    <mergeCell ref="A79:C79"/>
    <mergeCell ref="A80:C80"/>
    <mergeCell ref="A81:C81"/>
    <mergeCell ref="A82:C82"/>
    <mergeCell ref="A83:C83"/>
    <mergeCell ref="A71:E71"/>
    <mergeCell ref="A72:E72"/>
    <mergeCell ref="A73:E73"/>
    <mergeCell ref="A75:F75"/>
    <mergeCell ref="I75:T75"/>
    <mergeCell ref="A77:C78"/>
    <mergeCell ref="D77:D78"/>
    <mergeCell ref="E77:E78"/>
    <mergeCell ref="F77:F78"/>
    <mergeCell ref="G77:G78"/>
    <mergeCell ref="A62:B62"/>
    <mergeCell ref="A63:B63"/>
    <mergeCell ref="A66:F66"/>
    <mergeCell ref="I66:T66"/>
    <mergeCell ref="A68:E69"/>
    <mergeCell ref="F68:F69"/>
    <mergeCell ref="G68:G69"/>
    <mergeCell ref="I68:T68"/>
    <mergeCell ref="A64:B64"/>
    <mergeCell ref="A65:B65"/>
    <mergeCell ref="A55:C55"/>
    <mergeCell ref="A56:C56"/>
    <mergeCell ref="A58:F58"/>
    <mergeCell ref="I58:T58"/>
    <mergeCell ref="C60:C61"/>
    <mergeCell ref="D60:D61"/>
    <mergeCell ref="E60:E61"/>
    <mergeCell ref="F60:F61"/>
    <mergeCell ref="G60:G61"/>
    <mergeCell ref="I60:T60"/>
    <mergeCell ref="A53:C54"/>
    <mergeCell ref="D53:D54"/>
    <mergeCell ref="E53:E54"/>
    <mergeCell ref="F53:F54"/>
    <mergeCell ref="G53:G54"/>
    <mergeCell ref="I53:T53"/>
    <mergeCell ref="A47:C47"/>
    <mergeCell ref="A48:C48"/>
    <mergeCell ref="A49:C49"/>
    <mergeCell ref="A50:C50"/>
    <mergeCell ref="A51:F51"/>
    <mergeCell ref="I51:T51"/>
    <mergeCell ref="A45:C46"/>
    <mergeCell ref="D45:D46"/>
    <mergeCell ref="E45:E46"/>
    <mergeCell ref="F45:F46"/>
    <mergeCell ref="G45:G46"/>
    <mergeCell ref="I45:T45"/>
    <mergeCell ref="I36:T36"/>
    <mergeCell ref="A38:C38"/>
    <mergeCell ref="A39:C39"/>
    <mergeCell ref="A40:C40"/>
    <mergeCell ref="A42:F42"/>
    <mergeCell ref="A43:G43"/>
    <mergeCell ref="I43:O43"/>
    <mergeCell ref="H19:H20"/>
    <mergeCell ref="I19:T19"/>
    <mergeCell ref="A34:F34"/>
    <mergeCell ref="I34:T34"/>
    <mergeCell ref="A35:G35"/>
    <mergeCell ref="A36:C37"/>
    <mergeCell ref="D36:D37"/>
    <mergeCell ref="E36:E37"/>
    <mergeCell ref="F36:F37"/>
    <mergeCell ref="G36:G37"/>
    <mergeCell ref="A18:G18"/>
    <mergeCell ref="A19:A20"/>
    <mergeCell ref="B19:B20"/>
    <mergeCell ref="C19:C20"/>
    <mergeCell ref="D19:D20"/>
    <mergeCell ref="E19:E20"/>
    <mergeCell ref="F19:F20"/>
    <mergeCell ref="G19:G20"/>
    <mergeCell ref="A12:C12"/>
    <mergeCell ref="A13:C13"/>
    <mergeCell ref="A14:C14"/>
    <mergeCell ref="A15:C15"/>
    <mergeCell ref="A16:C16"/>
    <mergeCell ref="A17:F17"/>
    <mergeCell ref="M4:P4"/>
    <mergeCell ref="Q4:T4"/>
    <mergeCell ref="A5:T6"/>
    <mergeCell ref="A7:T8"/>
    <mergeCell ref="A9:G9"/>
    <mergeCell ref="A10:C11"/>
    <mergeCell ref="D10:D11"/>
    <mergeCell ref="E10:E11"/>
    <mergeCell ref="F10:F11"/>
    <mergeCell ref="G10:G11"/>
    <mergeCell ref="A74:E74"/>
    <mergeCell ref="A70:E70"/>
    <mergeCell ref="A60:B61"/>
    <mergeCell ref="A1:A4"/>
    <mergeCell ref="C1:L2"/>
    <mergeCell ref="M1:T1"/>
    <mergeCell ref="M2:T2"/>
    <mergeCell ref="C3:L4"/>
    <mergeCell ref="M3:P3"/>
    <mergeCell ref="Q3:T3"/>
  </mergeCells>
  <printOptions horizontalCentered="1" verticalCentered="1"/>
  <pageMargins left="0" right="0" top="0" bottom="0" header="0" footer="0"/>
  <pageSetup horizontalDpi="600" verticalDpi="600" orientation="landscape" paperSize="122" scale="67" r:id="rId2"/>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G4" sqref="G4"/>
    </sheetView>
  </sheetViews>
  <sheetFormatPr defaultColWidth="11.421875" defaultRowHeight="12.75"/>
  <cols>
    <col min="1" max="1" width="21.421875" style="9" customWidth="1"/>
    <col min="2" max="2" width="18.8515625" style="9" customWidth="1"/>
    <col min="3" max="3" width="17.57421875" style="9" customWidth="1"/>
    <col min="4" max="4" width="16.28125" style="9" customWidth="1"/>
    <col min="5" max="5" width="10.7109375" style="9" customWidth="1"/>
    <col min="6" max="6" width="13.7109375" style="14" customWidth="1"/>
    <col min="7" max="7" width="17.00390625" style="15" customWidth="1"/>
    <col min="8" max="16384" width="11.421875" style="9" customWidth="1"/>
  </cols>
  <sheetData>
    <row r="1" spans="1:7" ht="26.25" customHeight="1">
      <c r="A1" s="548"/>
      <c r="B1" s="552" t="s">
        <v>49</v>
      </c>
      <c r="C1" s="552"/>
      <c r="D1" s="552"/>
      <c r="E1" s="552"/>
      <c r="F1" s="551" t="s">
        <v>92</v>
      </c>
      <c r="G1" s="551"/>
    </row>
    <row r="2" spans="1:7" ht="26.25" customHeight="1">
      <c r="A2" s="549"/>
      <c r="B2" s="552"/>
      <c r="C2" s="552"/>
      <c r="D2" s="552"/>
      <c r="E2" s="552"/>
      <c r="F2" s="551" t="s">
        <v>51</v>
      </c>
      <c r="G2" s="551"/>
    </row>
    <row r="3" spans="1:13" s="1" customFormat="1" ht="26.25" customHeight="1">
      <c r="A3" s="549"/>
      <c r="B3" s="393" t="s">
        <v>50</v>
      </c>
      <c r="C3" s="393"/>
      <c r="D3" s="393"/>
      <c r="E3" s="393"/>
      <c r="F3" s="59" t="s">
        <v>52</v>
      </c>
      <c r="G3" s="59" t="s">
        <v>66</v>
      </c>
      <c r="H3" s="5"/>
      <c r="I3" s="5"/>
      <c r="J3" s="5"/>
      <c r="K3" s="5"/>
      <c r="L3" s="5"/>
      <c r="M3" s="5"/>
    </row>
    <row r="4" spans="1:13" s="1" customFormat="1" ht="26.25" customHeight="1">
      <c r="A4" s="550"/>
      <c r="B4" s="393"/>
      <c r="C4" s="393"/>
      <c r="D4" s="393"/>
      <c r="E4" s="393"/>
      <c r="F4" s="59" t="s">
        <v>115</v>
      </c>
      <c r="G4" s="61">
        <v>44015</v>
      </c>
      <c r="H4" s="5"/>
      <c r="I4" s="5"/>
      <c r="J4" s="5"/>
      <c r="K4" s="5"/>
      <c r="L4" s="5"/>
      <c r="M4" s="5"/>
    </row>
    <row r="5" spans="1:13" s="1" customFormat="1" ht="21" customHeight="1">
      <c r="A5" s="537" t="s">
        <v>53</v>
      </c>
      <c r="B5" s="537"/>
      <c r="C5" s="537"/>
      <c r="D5" s="537"/>
      <c r="E5" s="537"/>
      <c r="F5" s="537"/>
      <c r="G5" s="537"/>
      <c r="H5" s="5"/>
      <c r="I5" s="5"/>
      <c r="J5" s="5"/>
      <c r="K5" s="5"/>
      <c r="L5" s="5"/>
      <c r="M5" s="5"/>
    </row>
    <row r="6" spans="1:7" ht="28.5" customHeight="1">
      <c r="A6" s="538" t="s">
        <v>177</v>
      </c>
      <c r="B6" s="539"/>
      <c r="C6" s="539"/>
      <c r="D6" s="539"/>
      <c r="E6" s="539"/>
      <c r="F6" s="539"/>
      <c r="G6" s="540"/>
    </row>
    <row r="7" spans="1:7" ht="55.5" customHeight="1">
      <c r="A7" s="16" t="s">
        <v>69</v>
      </c>
      <c r="B7" s="543" t="s">
        <v>68</v>
      </c>
      <c r="C7" s="544"/>
      <c r="D7" s="17" t="s">
        <v>35</v>
      </c>
      <c r="E7" s="18" t="s">
        <v>48</v>
      </c>
      <c r="F7" s="19" t="s">
        <v>178</v>
      </c>
      <c r="G7" s="18" t="s">
        <v>70</v>
      </c>
    </row>
    <row r="8" spans="1:7" ht="27.75" customHeight="1">
      <c r="A8" s="106">
        <v>101010002</v>
      </c>
      <c r="B8" s="541" t="s">
        <v>204</v>
      </c>
      <c r="C8" s="542"/>
      <c r="D8" s="107" t="s">
        <v>32</v>
      </c>
      <c r="E8" s="97" t="s">
        <v>205</v>
      </c>
      <c r="F8" s="108">
        <v>3335.76672</v>
      </c>
      <c r="G8" s="101">
        <f>+E8*F8</f>
        <v>10007.30016</v>
      </c>
    </row>
    <row r="9" spans="1:7" ht="27.75" customHeight="1">
      <c r="A9" s="106">
        <v>101010080</v>
      </c>
      <c r="B9" s="541" t="s">
        <v>206</v>
      </c>
      <c r="C9" s="542"/>
      <c r="D9" s="107" t="s">
        <v>207</v>
      </c>
      <c r="E9" s="97" t="s">
        <v>208</v>
      </c>
      <c r="F9" s="108">
        <v>9458.86656</v>
      </c>
      <c r="G9" s="101">
        <f aca="true" t="shared" si="0" ref="G9:G14">+E9*F9</f>
        <v>18917.73312</v>
      </c>
    </row>
    <row r="10" spans="1:7" ht="27.75" customHeight="1">
      <c r="A10" s="106">
        <v>101010017</v>
      </c>
      <c r="B10" s="541" t="s">
        <v>209</v>
      </c>
      <c r="C10" s="542"/>
      <c r="D10" s="107" t="s">
        <v>210</v>
      </c>
      <c r="E10" s="98" t="s">
        <v>208</v>
      </c>
      <c r="F10" s="108">
        <v>1458.1881600000002</v>
      </c>
      <c r="G10" s="101">
        <f t="shared" si="0"/>
        <v>2916.3763200000003</v>
      </c>
    </row>
    <row r="11" spans="1:7" ht="27.75" customHeight="1">
      <c r="A11" s="106">
        <v>101010089</v>
      </c>
      <c r="B11" s="541" t="s">
        <v>211</v>
      </c>
      <c r="C11" s="542"/>
      <c r="D11" s="107" t="s">
        <v>212</v>
      </c>
      <c r="E11" s="97" t="s">
        <v>213</v>
      </c>
      <c r="F11" s="108">
        <v>13582.4</v>
      </c>
      <c r="G11" s="101">
        <f t="shared" si="0"/>
        <v>108659.2</v>
      </c>
    </row>
    <row r="12" spans="1:7" ht="27.75" customHeight="1">
      <c r="A12" s="106">
        <v>101010090</v>
      </c>
      <c r="B12" s="541" t="s">
        <v>214</v>
      </c>
      <c r="C12" s="542"/>
      <c r="D12" s="107" t="s">
        <v>212</v>
      </c>
      <c r="E12" s="97" t="s">
        <v>208</v>
      </c>
      <c r="F12" s="108">
        <v>16745.04</v>
      </c>
      <c r="G12" s="101">
        <f t="shared" si="0"/>
        <v>33490.08</v>
      </c>
    </row>
    <row r="13" spans="1:7" ht="27.75" customHeight="1">
      <c r="A13" s="106">
        <v>101010049</v>
      </c>
      <c r="B13" s="541" t="s">
        <v>215</v>
      </c>
      <c r="C13" s="542"/>
      <c r="D13" s="107" t="s">
        <v>207</v>
      </c>
      <c r="E13" s="97" t="s">
        <v>216</v>
      </c>
      <c r="F13" s="108">
        <v>48065.365920000004</v>
      </c>
      <c r="G13" s="101">
        <f t="shared" si="0"/>
        <v>48065.365920000004</v>
      </c>
    </row>
    <row r="14" spans="1:7" ht="27.75" customHeight="1">
      <c r="A14" s="106">
        <v>101010118</v>
      </c>
      <c r="B14" s="541" t="s">
        <v>217</v>
      </c>
      <c r="C14" s="542"/>
      <c r="D14" s="107" t="s">
        <v>32</v>
      </c>
      <c r="E14" s="97" t="s">
        <v>218</v>
      </c>
      <c r="F14" s="108">
        <v>745.2244800000001</v>
      </c>
      <c r="G14" s="101">
        <f t="shared" si="0"/>
        <v>14904.4896</v>
      </c>
    </row>
    <row r="15" spans="1:7" s="13" customFormat="1" ht="22.5" customHeight="1">
      <c r="A15" s="545" t="s">
        <v>94</v>
      </c>
      <c r="B15" s="546"/>
      <c r="C15" s="546"/>
      <c r="D15" s="546"/>
      <c r="E15" s="546"/>
      <c r="F15" s="547"/>
      <c r="G15" s="100">
        <f>SUM(G8:G14)</f>
        <v>236960.54512</v>
      </c>
    </row>
    <row r="16" spans="1:7" ht="12">
      <c r="A16" s="7"/>
      <c r="B16" s="20"/>
      <c r="C16" s="20"/>
      <c r="D16" s="21"/>
      <c r="E16" s="22"/>
      <c r="F16" s="22"/>
      <c r="G16" s="23"/>
    </row>
    <row r="17" ht="12">
      <c r="F17" s="24"/>
    </row>
  </sheetData>
  <sheetProtection/>
  <mergeCells count="16">
    <mergeCell ref="B13:C13"/>
    <mergeCell ref="B14:C14"/>
    <mergeCell ref="B7:C7"/>
    <mergeCell ref="B8:C8"/>
    <mergeCell ref="A15:F15"/>
    <mergeCell ref="A1:A4"/>
    <mergeCell ref="F1:G1"/>
    <mergeCell ref="F2:G2"/>
    <mergeCell ref="B3:E4"/>
    <mergeCell ref="B1:E2"/>
    <mergeCell ref="A5:G5"/>
    <mergeCell ref="A6:G6"/>
    <mergeCell ref="B11:C11"/>
    <mergeCell ref="B12:C12"/>
    <mergeCell ref="B9:C9"/>
    <mergeCell ref="B10:C10"/>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sheetPr>
    <tabColor theme="0"/>
  </sheetPr>
  <dimension ref="A1:U49"/>
  <sheetViews>
    <sheetView zoomScale="80" zoomScaleNormal="80" zoomScalePageLayoutView="0" workbookViewId="0" topLeftCell="A4">
      <selection activeCell="F25" sqref="F25"/>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21.8515625" style="1" customWidth="1"/>
    <col min="11" max="11" width="10.421875" style="1" customWidth="1"/>
    <col min="12" max="12" width="22.7109375" style="1" customWidth="1"/>
    <col min="13" max="13" width="10.421875" style="1" customWidth="1"/>
    <col min="14" max="14" width="19.57421875" style="1" customWidth="1"/>
    <col min="15" max="15" width="10.421875" style="1" customWidth="1"/>
    <col min="16" max="16" width="19.8515625" style="1" customWidth="1"/>
    <col min="17" max="17" width="13.00390625" style="1" customWidth="1"/>
    <col min="18" max="18" width="12.28125" style="1" customWidth="1"/>
    <col min="19" max="19" width="21.421875" style="1" customWidth="1"/>
    <col min="20" max="16384" width="9.140625" style="1" customWidth="1"/>
  </cols>
  <sheetData>
    <row r="1" spans="1:21" ht="36" customHeight="1">
      <c r="A1" s="388"/>
      <c r="B1" s="388"/>
      <c r="C1" s="388"/>
      <c r="D1" s="594" t="s">
        <v>14</v>
      </c>
      <c r="E1" s="595"/>
      <c r="F1" s="595"/>
      <c r="G1" s="595"/>
      <c r="H1" s="595"/>
      <c r="I1" s="595"/>
      <c r="J1" s="595"/>
      <c r="K1" s="595"/>
      <c r="L1" s="595"/>
      <c r="M1" s="595"/>
      <c r="N1" s="595"/>
      <c r="O1" s="595"/>
      <c r="P1" s="596"/>
      <c r="Q1" s="551" t="s">
        <v>92</v>
      </c>
      <c r="R1" s="551"/>
      <c r="S1" s="551"/>
      <c r="T1" s="5"/>
      <c r="U1" s="5"/>
    </row>
    <row r="2" spans="1:21" ht="25.5" customHeight="1">
      <c r="A2" s="388"/>
      <c r="B2" s="388"/>
      <c r="C2" s="388"/>
      <c r="D2" s="597"/>
      <c r="E2" s="598"/>
      <c r="F2" s="598"/>
      <c r="G2" s="598"/>
      <c r="H2" s="598"/>
      <c r="I2" s="598"/>
      <c r="J2" s="598"/>
      <c r="K2" s="598"/>
      <c r="L2" s="598"/>
      <c r="M2" s="598"/>
      <c r="N2" s="598"/>
      <c r="O2" s="598"/>
      <c r="P2" s="599"/>
      <c r="Q2" s="602" t="s">
        <v>51</v>
      </c>
      <c r="R2" s="602"/>
      <c r="S2" s="602"/>
      <c r="T2" s="5"/>
      <c r="U2" s="5"/>
    </row>
    <row r="3" spans="1:21" ht="33" customHeight="1">
      <c r="A3" s="388"/>
      <c r="B3" s="388"/>
      <c r="C3" s="388"/>
      <c r="D3" s="594" t="s">
        <v>50</v>
      </c>
      <c r="E3" s="595"/>
      <c r="F3" s="595"/>
      <c r="G3" s="595"/>
      <c r="H3" s="595"/>
      <c r="I3" s="595"/>
      <c r="J3" s="595"/>
      <c r="K3" s="595"/>
      <c r="L3" s="595"/>
      <c r="M3" s="595"/>
      <c r="N3" s="595"/>
      <c r="O3" s="595"/>
      <c r="P3" s="596"/>
      <c r="Q3" s="6" t="s">
        <v>52</v>
      </c>
      <c r="R3" s="393" t="s">
        <v>67</v>
      </c>
      <c r="S3" s="393"/>
      <c r="T3" s="5"/>
      <c r="U3" s="5"/>
    </row>
    <row r="4" spans="1:21" ht="30.75" customHeight="1">
      <c r="A4" s="388"/>
      <c r="B4" s="388"/>
      <c r="C4" s="388"/>
      <c r="D4" s="597"/>
      <c r="E4" s="598"/>
      <c r="F4" s="598"/>
      <c r="G4" s="598"/>
      <c r="H4" s="598"/>
      <c r="I4" s="598"/>
      <c r="J4" s="598"/>
      <c r="K4" s="598"/>
      <c r="L4" s="598"/>
      <c r="M4" s="598"/>
      <c r="N4" s="598"/>
      <c r="O4" s="598"/>
      <c r="P4" s="599"/>
      <c r="Q4" s="262" t="s">
        <v>115</v>
      </c>
      <c r="R4" s="603">
        <f>+'POA H.C. '!G4</f>
        <v>44015</v>
      </c>
      <c r="S4" s="603"/>
      <c r="T4" s="5"/>
      <c r="U4" s="5"/>
    </row>
    <row r="5" spans="1:21" ht="21" customHeight="1">
      <c r="A5" s="537" t="s">
        <v>53</v>
      </c>
      <c r="B5" s="537"/>
      <c r="C5" s="537"/>
      <c r="D5" s="537"/>
      <c r="E5" s="537"/>
      <c r="F5" s="537"/>
      <c r="G5" s="537"/>
      <c r="H5" s="537"/>
      <c r="I5" s="537"/>
      <c r="J5" s="537"/>
      <c r="K5" s="537"/>
      <c r="L5" s="537"/>
      <c r="M5" s="537"/>
      <c r="N5" s="537"/>
      <c r="O5" s="537"/>
      <c r="P5" s="537"/>
      <c r="Q5" s="537"/>
      <c r="R5" s="537"/>
      <c r="S5" s="537"/>
      <c r="T5" s="5"/>
      <c r="U5" s="5"/>
    </row>
    <row r="6" spans="1:21" ht="21" customHeight="1">
      <c r="A6" s="537" t="s">
        <v>110</v>
      </c>
      <c r="B6" s="537"/>
      <c r="C6" s="537"/>
      <c r="D6" s="537"/>
      <c r="E6" s="537"/>
      <c r="F6" s="537"/>
      <c r="G6" s="537"/>
      <c r="H6" s="537"/>
      <c r="I6" s="537"/>
      <c r="J6" s="537"/>
      <c r="K6" s="537"/>
      <c r="L6" s="537"/>
      <c r="M6" s="537"/>
      <c r="N6" s="537"/>
      <c r="O6" s="537"/>
      <c r="P6" s="537"/>
      <c r="Q6" s="537"/>
      <c r="R6" s="537"/>
      <c r="S6" s="537"/>
      <c r="T6" s="5"/>
      <c r="U6" s="5"/>
    </row>
    <row r="7" spans="1:21" ht="57" customHeight="1">
      <c r="A7" s="591" t="s">
        <v>46</v>
      </c>
      <c r="B7" s="591"/>
      <c r="C7" s="591"/>
      <c r="D7" s="591"/>
      <c r="E7" s="600" t="s">
        <v>275</v>
      </c>
      <c r="F7" s="600"/>
      <c r="G7" s="600"/>
      <c r="H7" s="600"/>
      <c r="I7" s="600"/>
      <c r="J7" s="600"/>
      <c r="K7" s="600"/>
      <c r="L7" s="600"/>
      <c r="M7" s="600"/>
      <c r="N7" s="600"/>
      <c r="O7" s="600"/>
      <c r="P7" s="600"/>
      <c r="Q7" s="600"/>
      <c r="R7" s="600"/>
      <c r="S7" s="600"/>
      <c r="T7" s="5"/>
      <c r="U7" s="5"/>
    </row>
    <row r="8" spans="1:21" ht="21.75" customHeight="1">
      <c r="A8" s="591" t="s">
        <v>47</v>
      </c>
      <c r="B8" s="591"/>
      <c r="C8" s="591"/>
      <c r="D8" s="591"/>
      <c r="E8" s="576" t="s">
        <v>116</v>
      </c>
      <c r="F8" s="576"/>
      <c r="G8" s="576"/>
      <c r="H8" s="576"/>
      <c r="I8" s="576"/>
      <c r="J8" s="576"/>
      <c r="K8" s="576"/>
      <c r="L8" s="576"/>
      <c r="M8" s="576"/>
      <c r="N8" s="576"/>
      <c r="O8" s="576"/>
      <c r="P8" s="576"/>
      <c r="Q8" s="576"/>
      <c r="R8" s="576"/>
      <c r="S8" s="576"/>
      <c r="T8" s="5"/>
      <c r="U8" s="5"/>
    </row>
    <row r="9" spans="1:19" ht="21.75" customHeight="1">
      <c r="A9" s="591" t="s">
        <v>45</v>
      </c>
      <c r="B9" s="591"/>
      <c r="C9" s="591"/>
      <c r="D9" s="591"/>
      <c r="E9" s="576" t="s">
        <v>117</v>
      </c>
      <c r="F9" s="576"/>
      <c r="G9" s="576"/>
      <c r="H9" s="576"/>
      <c r="I9" s="576"/>
      <c r="J9" s="576"/>
      <c r="K9" s="576"/>
      <c r="L9" s="576"/>
      <c r="M9" s="576"/>
      <c r="N9" s="576"/>
      <c r="O9" s="576"/>
      <c r="P9" s="576"/>
      <c r="Q9" s="576"/>
      <c r="R9" s="576"/>
      <c r="S9" s="576"/>
    </row>
    <row r="10" spans="1:19" ht="21.75" customHeight="1">
      <c r="A10" s="601" t="s">
        <v>109</v>
      </c>
      <c r="B10" s="601"/>
      <c r="C10" s="601"/>
      <c r="D10" s="601"/>
      <c r="E10" s="577" t="s">
        <v>148</v>
      </c>
      <c r="F10" s="577"/>
      <c r="G10" s="577"/>
      <c r="H10" s="577"/>
      <c r="I10" s="577"/>
      <c r="J10" s="577"/>
      <c r="K10" s="577"/>
      <c r="L10" s="577"/>
      <c r="M10" s="577"/>
      <c r="N10" s="577"/>
      <c r="O10" s="577"/>
      <c r="P10" s="577"/>
      <c r="Q10" s="577"/>
      <c r="R10" s="577"/>
      <c r="S10" s="577"/>
    </row>
    <row r="11" spans="1:19" ht="12.75" customHeight="1">
      <c r="A11" s="392" t="s">
        <v>111</v>
      </c>
      <c r="B11" s="404" t="s">
        <v>97</v>
      </c>
      <c r="C11" s="404"/>
      <c r="D11" s="404"/>
      <c r="E11" s="404"/>
      <c r="F11" s="588" t="s">
        <v>71</v>
      </c>
      <c r="G11" s="588" t="s">
        <v>98</v>
      </c>
      <c r="H11" s="588" t="s">
        <v>35</v>
      </c>
      <c r="I11" s="588" t="s">
        <v>62</v>
      </c>
      <c r="J11" s="588"/>
      <c r="K11" s="588"/>
      <c r="L11" s="588"/>
      <c r="M11" s="588"/>
      <c r="N11" s="588"/>
      <c r="O11" s="588"/>
      <c r="P11" s="588"/>
      <c r="Q11" s="588"/>
      <c r="R11" s="588"/>
      <c r="S11" s="588"/>
    </row>
    <row r="12" spans="1:19" ht="12.75">
      <c r="A12" s="392"/>
      <c r="B12" s="404"/>
      <c r="C12" s="404"/>
      <c r="D12" s="404"/>
      <c r="E12" s="404"/>
      <c r="F12" s="588"/>
      <c r="G12" s="588"/>
      <c r="H12" s="588"/>
      <c r="I12" s="588"/>
      <c r="J12" s="588"/>
      <c r="K12" s="588"/>
      <c r="L12" s="588"/>
      <c r="M12" s="588"/>
      <c r="N12" s="588"/>
      <c r="O12" s="588"/>
      <c r="P12" s="588"/>
      <c r="Q12" s="588"/>
      <c r="R12" s="588"/>
      <c r="S12" s="588"/>
    </row>
    <row r="13" spans="1:19" ht="42.75" customHeight="1">
      <c r="A13" s="392"/>
      <c r="B13" s="404"/>
      <c r="C13" s="404"/>
      <c r="D13" s="404"/>
      <c r="E13" s="404"/>
      <c r="F13" s="588"/>
      <c r="G13" s="588"/>
      <c r="H13" s="588"/>
      <c r="I13" s="89" t="s">
        <v>168</v>
      </c>
      <c r="J13" s="89" t="s">
        <v>169</v>
      </c>
      <c r="K13" s="89" t="s">
        <v>170</v>
      </c>
      <c r="L13" s="89" t="s">
        <v>171</v>
      </c>
      <c r="M13" s="89" t="s">
        <v>172</v>
      </c>
      <c r="N13" s="89" t="s">
        <v>173</v>
      </c>
      <c r="O13" s="89" t="s">
        <v>174</v>
      </c>
      <c r="P13" s="89" t="s">
        <v>175</v>
      </c>
      <c r="Q13" s="588" t="s">
        <v>73</v>
      </c>
      <c r="R13" s="588"/>
      <c r="S13" s="62" t="s">
        <v>101</v>
      </c>
    </row>
    <row r="14" spans="1:19" ht="39" customHeight="1">
      <c r="A14" s="551" t="s">
        <v>117</v>
      </c>
      <c r="B14" s="578" t="s">
        <v>118</v>
      </c>
      <c r="C14" s="579"/>
      <c r="D14" s="579"/>
      <c r="E14" s="579"/>
      <c r="F14" s="31" t="s">
        <v>134</v>
      </c>
      <c r="G14" s="77" t="s">
        <v>152</v>
      </c>
      <c r="H14" s="78" t="s">
        <v>153</v>
      </c>
      <c r="I14" s="63">
        <v>1.2</v>
      </c>
      <c r="J14" s="574">
        <v>600000000</v>
      </c>
      <c r="K14" s="63">
        <v>0.2</v>
      </c>
      <c r="L14" s="592">
        <v>6459371465.47</v>
      </c>
      <c r="M14" s="63" t="s">
        <v>271</v>
      </c>
      <c r="N14" s="574">
        <v>120118300</v>
      </c>
      <c r="O14" s="63" t="s">
        <v>271</v>
      </c>
      <c r="P14" s="574">
        <v>334991900</v>
      </c>
      <c r="Q14" s="554">
        <v>2</v>
      </c>
      <c r="R14" s="401"/>
      <c r="S14" s="589">
        <f>J29+L29+N29+P29</f>
        <v>7514481665.47</v>
      </c>
    </row>
    <row r="15" spans="1:19" ht="39" customHeight="1">
      <c r="A15" s="587"/>
      <c r="B15" s="559" t="s">
        <v>119</v>
      </c>
      <c r="C15" s="560"/>
      <c r="D15" s="560"/>
      <c r="E15" s="561"/>
      <c r="F15" s="31" t="s">
        <v>135</v>
      </c>
      <c r="G15" s="77">
        <v>0</v>
      </c>
      <c r="H15" s="78" t="s">
        <v>153</v>
      </c>
      <c r="I15" s="63">
        <v>1</v>
      </c>
      <c r="J15" s="575"/>
      <c r="K15" s="63">
        <v>1</v>
      </c>
      <c r="L15" s="593"/>
      <c r="M15" s="63">
        <v>1</v>
      </c>
      <c r="N15" s="575"/>
      <c r="O15" s="63">
        <v>1</v>
      </c>
      <c r="P15" s="575"/>
      <c r="Q15" s="554">
        <v>4</v>
      </c>
      <c r="R15" s="401"/>
      <c r="S15" s="589"/>
    </row>
    <row r="16" spans="1:19" ht="39" customHeight="1">
      <c r="A16" s="587"/>
      <c r="B16" s="571" t="s">
        <v>120</v>
      </c>
      <c r="C16" s="572"/>
      <c r="D16" s="572"/>
      <c r="E16" s="573"/>
      <c r="F16" s="248" t="s">
        <v>136</v>
      </c>
      <c r="G16" s="249">
        <v>0</v>
      </c>
      <c r="H16" s="249" t="s">
        <v>154</v>
      </c>
      <c r="I16" s="245" t="s">
        <v>155</v>
      </c>
      <c r="J16" s="575"/>
      <c r="K16" s="245">
        <v>0.3</v>
      </c>
      <c r="L16" s="593"/>
      <c r="M16" s="245">
        <v>0.5</v>
      </c>
      <c r="N16" s="575"/>
      <c r="O16" s="245" t="s">
        <v>271</v>
      </c>
      <c r="P16" s="575"/>
      <c r="Q16" s="554">
        <v>1</v>
      </c>
      <c r="R16" s="401"/>
      <c r="S16" s="589"/>
    </row>
    <row r="17" spans="1:19" ht="39" customHeight="1">
      <c r="A17" s="587"/>
      <c r="B17" s="571" t="s">
        <v>121</v>
      </c>
      <c r="C17" s="572"/>
      <c r="D17" s="572"/>
      <c r="E17" s="573"/>
      <c r="F17" s="248" t="s">
        <v>137</v>
      </c>
      <c r="G17" s="249">
        <v>0</v>
      </c>
      <c r="H17" s="249" t="s">
        <v>153</v>
      </c>
      <c r="I17" s="245">
        <v>1</v>
      </c>
      <c r="J17" s="575"/>
      <c r="K17" s="245">
        <v>2</v>
      </c>
      <c r="L17" s="593"/>
      <c r="M17" s="245" t="s">
        <v>271</v>
      </c>
      <c r="N17" s="575"/>
      <c r="O17" s="245" t="s">
        <v>271</v>
      </c>
      <c r="P17" s="575"/>
      <c r="Q17" s="554">
        <v>3</v>
      </c>
      <c r="R17" s="401"/>
      <c r="S17" s="589"/>
    </row>
    <row r="18" spans="1:19" ht="39" customHeight="1">
      <c r="A18" s="587"/>
      <c r="B18" s="571" t="s">
        <v>122</v>
      </c>
      <c r="C18" s="572"/>
      <c r="D18" s="572"/>
      <c r="E18" s="573"/>
      <c r="F18" s="248" t="s">
        <v>138</v>
      </c>
      <c r="G18" s="249">
        <v>0</v>
      </c>
      <c r="H18" s="249" t="s">
        <v>153</v>
      </c>
      <c r="I18" s="245">
        <v>0.2</v>
      </c>
      <c r="J18" s="575"/>
      <c r="K18" s="245">
        <v>1</v>
      </c>
      <c r="L18" s="593"/>
      <c r="M18" s="245">
        <v>1</v>
      </c>
      <c r="N18" s="575"/>
      <c r="O18" s="245">
        <v>0.8</v>
      </c>
      <c r="P18" s="575"/>
      <c r="Q18" s="554">
        <v>3</v>
      </c>
      <c r="R18" s="401"/>
      <c r="S18" s="589"/>
    </row>
    <row r="19" spans="1:19" ht="39" customHeight="1">
      <c r="A19" s="587"/>
      <c r="B19" s="580" t="s">
        <v>123</v>
      </c>
      <c r="C19" s="581"/>
      <c r="D19" s="581"/>
      <c r="E19" s="582"/>
      <c r="F19" s="246" t="s">
        <v>139</v>
      </c>
      <c r="G19" s="247">
        <v>8</v>
      </c>
      <c r="H19" s="247" t="s">
        <v>153</v>
      </c>
      <c r="I19" s="244">
        <v>8</v>
      </c>
      <c r="J19" s="575"/>
      <c r="K19" s="63">
        <v>8</v>
      </c>
      <c r="L19" s="593"/>
      <c r="M19" s="63">
        <v>8</v>
      </c>
      <c r="N19" s="575"/>
      <c r="O19" s="63">
        <v>8</v>
      </c>
      <c r="P19" s="575"/>
      <c r="Q19" s="554">
        <v>8</v>
      </c>
      <c r="R19" s="401"/>
      <c r="S19" s="589"/>
    </row>
    <row r="20" spans="1:19" ht="39" customHeight="1">
      <c r="A20" s="587"/>
      <c r="B20" s="583"/>
      <c r="C20" s="584"/>
      <c r="D20" s="584"/>
      <c r="E20" s="585"/>
      <c r="F20" s="246" t="s">
        <v>140</v>
      </c>
      <c r="G20" s="247">
        <v>0</v>
      </c>
      <c r="H20" s="247" t="s">
        <v>153</v>
      </c>
      <c r="I20" s="244">
        <v>8</v>
      </c>
      <c r="J20" s="575"/>
      <c r="K20" s="63">
        <v>8</v>
      </c>
      <c r="L20" s="593"/>
      <c r="M20" s="63">
        <v>8</v>
      </c>
      <c r="N20" s="575"/>
      <c r="O20" s="63">
        <v>8</v>
      </c>
      <c r="P20" s="575"/>
      <c r="Q20" s="554">
        <v>32</v>
      </c>
      <c r="R20" s="401"/>
      <c r="S20" s="589"/>
    </row>
    <row r="21" spans="1:19" ht="39" customHeight="1">
      <c r="A21" s="587"/>
      <c r="B21" s="559" t="s">
        <v>125</v>
      </c>
      <c r="C21" s="560"/>
      <c r="D21" s="560"/>
      <c r="E21" s="561"/>
      <c r="F21" s="31" t="s">
        <v>141</v>
      </c>
      <c r="G21" s="77">
        <v>8</v>
      </c>
      <c r="H21" s="78" t="s">
        <v>153</v>
      </c>
      <c r="I21" s="63">
        <v>8</v>
      </c>
      <c r="J21" s="575"/>
      <c r="K21" s="63">
        <v>8</v>
      </c>
      <c r="L21" s="593"/>
      <c r="M21" s="63">
        <v>8</v>
      </c>
      <c r="N21" s="575"/>
      <c r="O21" s="63">
        <v>8</v>
      </c>
      <c r="P21" s="575"/>
      <c r="Q21" s="554">
        <v>8</v>
      </c>
      <c r="R21" s="401"/>
      <c r="S21" s="589"/>
    </row>
    <row r="22" spans="1:19" ht="39" customHeight="1">
      <c r="A22" s="587"/>
      <c r="B22" s="559" t="s">
        <v>149</v>
      </c>
      <c r="C22" s="560"/>
      <c r="D22" s="560"/>
      <c r="E22" s="561"/>
      <c r="F22" s="31" t="s">
        <v>142</v>
      </c>
      <c r="G22" s="77">
        <v>0</v>
      </c>
      <c r="H22" s="78" t="s">
        <v>156</v>
      </c>
      <c r="I22" s="63">
        <v>5</v>
      </c>
      <c r="J22" s="575"/>
      <c r="K22" s="63">
        <v>65</v>
      </c>
      <c r="L22" s="593"/>
      <c r="M22" s="63">
        <v>30</v>
      </c>
      <c r="N22" s="575"/>
      <c r="O22" s="63">
        <v>0</v>
      </c>
      <c r="P22" s="575"/>
      <c r="Q22" s="553">
        <v>1</v>
      </c>
      <c r="R22" s="401"/>
      <c r="S22" s="589"/>
    </row>
    <row r="23" spans="1:19" ht="39" customHeight="1">
      <c r="A23" s="587"/>
      <c r="B23" s="562" t="s">
        <v>272</v>
      </c>
      <c r="C23" s="563"/>
      <c r="D23" s="563"/>
      <c r="E23" s="564"/>
      <c r="F23" s="31" t="s">
        <v>143</v>
      </c>
      <c r="G23" s="77">
        <v>0</v>
      </c>
      <c r="H23" s="78" t="s">
        <v>156</v>
      </c>
      <c r="I23" s="63">
        <v>20</v>
      </c>
      <c r="J23" s="575"/>
      <c r="K23" s="63">
        <v>30</v>
      </c>
      <c r="L23" s="593"/>
      <c r="M23" s="63">
        <v>20</v>
      </c>
      <c r="N23" s="575"/>
      <c r="O23" s="63">
        <v>30</v>
      </c>
      <c r="P23" s="575"/>
      <c r="Q23" s="553">
        <v>1</v>
      </c>
      <c r="R23" s="401"/>
      <c r="S23" s="589"/>
    </row>
    <row r="24" spans="1:19" ht="39" customHeight="1">
      <c r="A24" s="587"/>
      <c r="B24" s="565"/>
      <c r="C24" s="566"/>
      <c r="D24" s="566"/>
      <c r="E24" s="567"/>
      <c r="F24" s="248" t="s">
        <v>258</v>
      </c>
      <c r="G24" s="249">
        <v>0</v>
      </c>
      <c r="H24" s="249" t="s">
        <v>156</v>
      </c>
      <c r="I24" s="245">
        <v>0</v>
      </c>
      <c r="J24" s="575"/>
      <c r="K24" s="245">
        <v>70</v>
      </c>
      <c r="L24" s="593"/>
      <c r="M24" s="245">
        <v>30</v>
      </c>
      <c r="N24" s="575"/>
      <c r="O24" s="245">
        <v>0</v>
      </c>
      <c r="P24" s="575"/>
      <c r="Q24" s="557">
        <v>1</v>
      </c>
      <c r="R24" s="558"/>
      <c r="S24" s="589"/>
    </row>
    <row r="25" spans="1:19" ht="39" customHeight="1">
      <c r="A25" s="587"/>
      <c r="B25" s="568"/>
      <c r="C25" s="569"/>
      <c r="D25" s="569"/>
      <c r="E25" s="570"/>
      <c r="F25" s="31" t="s">
        <v>144</v>
      </c>
      <c r="G25" s="77">
        <v>0</v>
      </c>
      <c r="H25" s="78" t="s">
        <v>156</v>
      </c>
      <c r="I25" s="63">
        <v>20</v>
      </c>
      <c r="J25" s="575"/>
      <c r="K25" s="63">
        <v>30</v>
      </c>
      <c r="L25" s="593"/>
      <c r="M25" s="63">
        <v>20</v>
      </c>
      <c r="N25" s="575"/>
      <c r="O25" s="63">
        <v>30</v>
      </c>
      <c r="P25" s="575"/>
      <c r="Q25" s="553">
        <v>1</v>
      </c>
      <c r="R25" s="401"/>
      <c r="S25" s="589"/>
    </row>
    <row r="26" spans="1:19" ht="39" customHeight="1">
      <c r="A26" s="587"/>
      <c r="B26" s="571" t="s">
        <v>150</v>
      </c>
      <c r="C26" s="572"/>
      <c r="D26" s="572"/>
      <c r="E26" s="573"/>
      <c r="F26" s="248" t="s">
        <v>145</v>
      </c>
      <c r="G26" s="249">
        <v>0</v>
      </c>
      <c r="H26" s="249" t="s">
        <v>153</v>
      </c>
      <c r="I26" s="245">
        <v>2</v>
      </c>
      <c r="J26" s="575"/>
      <c r="K26" s="245">
        <v>5</v>
      </c>
      <c r="L26" s="593"/>
      <c r="M26" s="245">
        <v>4</v>
      </c>
      <c r="N26" s="575"/>
      <c r="O26" s="245">
        <v>4</v>
      </c>
      <c r="P26" s="575"/>
      <c r="Q26" s="555">
        <v>15</v>
      </c>
      <c r="R26" s="556"/>
      <c r="S26" s="589"/>
    </row>
    <row r="27" spans="1:19" ht="39" customHeight="1">
      <c r="A27" s="587"/>
      <c r="B27" s="559" t="s">
        <v>130</v>
      </c>
      <c r="C27" s="560"/>
      <c r="D27" s="560"/>
      <c r="E27" s="561"/>
      <c r="F27" s="31" t="s">
        <v>146</v>
      </c>
      <c r="G27" s="79">
        <v>1</v>
      </c>
      <c r="H27" s="78" t="s">
        <v>156</v>
      </c>
      <c r="I27" s="64">
        <v>1</v>
      </c>
      <c r="J27" s="575"/>
      <c r="K27" s="64">
        <v>1</v>
      </c>
      <c r="L27" s="593"/>
      <c r="M27" s="64">
        <v>1</v>
      </c>
      <c r="N27" s="575"/>
      <c r="O27" s="64">
        <v>1</v>
      </c>
      <c r="P27" s="575"/>
      <c r="Q27" s="553">
        <v>1</v>
      </c>
      <c r="R27" s="401"/>
      <c r="S27" s="589"/>
    </row>
    <row r="28" spans="1:19" ht="39" customHeight="1">
      <c r="A28" s="587"/>
      <c r="B28" s="559" t="s">
        <v>151</v>
      </c>
      <c r="C28" s="560"/>
      <c r="D28" s="560"/>
      <c r="E28" s="561"/>
      <c r="F28" s="31" t="s">
        <v>147</v>
      </c>
      <c r="G28" s="77">
        <v>0</v>
      </c>
      <c r="H28" s="78" t="s">
        <v>156</v>
      </c>
      <c r="I28" s="63">
        <v>10</v>
      </c>
      <c r="J28" s="575"/>
      <c r="K28" s="63">
        <v>30</v>
      </c>
      <c r="L28" s="593"/>
      <c r="M28" s="63">
        <v>30</v>
      </c>
      <c r="N28" s="575"/>
      <c r="O28" s="63">
        <v>30</v>
      </c>
      <c r="P28" s="575"/>
      <c r="Q28" s="553">
        <v>1</v>
      </c>
      <c r="R28" s="401"/>
      <c r="S28" s="589"/>
    </row>
    <row r="29" spans="1:19" s="10" customFormat="1" ht="23.25" customHeight="1">
      <c r="A29" s="586" t="s">
        <v>72</v>
      </c>
      <c r="B29" s="586"/>
      <c r="C29" s="586"/>
      <c r="D29" s="586"/>
      <c r="E29" s="586"/>
      <c r="F29" s="586"/>
      <c r="G29" s="586"/>
      <c r="H29" s="586"/>
      <c r="I29" s="60"/>
      <c r="J29" s="292">
        <f>J14</f>
        <v>600000000</v>
      </c>
      <c r="K29" s="292"/>
      <c r="L29" s="292">
        <f>L14</f>
        <v>6459371465.47</v>
      </c>
      <c r="M29" s="292"/>
      <c r="N29" s="292">
        <f>N14</f>
        <v>120118300</v>
      </c>
      <c r="O29" s="292"/>
      <c r="P29" s="292">
        <f>P14</f>
        <v>334991900</v>
      </c>
      <c r="Q29" s="590"/>
      <c r="R29" s="590"/>
      <c r="S29" s="292">
        <f>J29+L29+N29+P29</f>
        <v>7514481665.47</v>
      </c>
    </row>
    <row r="30" spans="2:3" ht="12.75">
      <c r="B30" s="4"/>
      <c r="C30" s="4"/>
    </row>
    <row r="32" ht="12.75">
      <c r="L32" s="275"/>
    </row>
    <row r="35" spans="8:19" ht="12.75">
      <c r="H35" s="11"/>
      <c r="I35" s="11"/>
      <c r="J35" s="11"/>
      <c r="K35" s="11"/>
      <c r="L35" s="11"/>
      <c r="M35" s="11"/>
      <c r="N35" s="11"/>
      <c r="O35" s="11"/>
      <c r="P35" s="11"/>
      <c r="Q35" s="11"/>
      <c r="R35" s="11"/>
      <c r="S35" s="11"/>
    </row>
    <row r="36" spans="8:19" ht="12.75">
      <c r="H36" s="11"/>
      <c r="I36" s="11"/>
      <c r="J36" s="11"/>
      <c r="K36" s="11"/>
      <c r="L36" s="11"/>
      <c r="M36" s="11"/>
      <c r="N36" s="11"/>
      <c r="O36" s="11"/>
      <c r="P36" s="11"/>
      <c r="Q36" s="11"/>
      <c r="R36" s="11"/>
      <c r="S36" s="11"/>
    </row>
    <row r="37" spans="8:19" ht="12.75">
      <c r="H37" s="12"/>
      <c r="I37" s="12"/>
      <c r="J37" s="12"/>
      <c r="K37" s="12"/>
      <c r="L37" s="12"/>
      <c r="M37" s="12"/>
      <c r="N37" s="12"/>
      <c r="O37" s="11"/>
      <c r="P37" s="11"/>
      <c r="Q37" s="11"/>
      <c r="R37" s="11"/>
      <c r="S37" s="11"/>
    </row>
    <row r="38" spans="8:19" ht="12.75">
      <c r="H38" s="12"/>
      <c r="I38" s="12"/>
      <c r="J38" s="12"/>
      <c r="K38" s="12"/>
      <c r="L38" s="12"/>
      <c r="M38" s="12"/>
      <c r="N38" s="12"/>
      <c r="O38" s="11"/>
      <c r="P38" s="11"/>
      <c r="Q38" s="11"/>
      <c r="R38" s="11"/>
      <c r="S38" s="11"/>
    </row>
    <row r="39" spans="8:19" ht="12.75">
      <c r="H39" s="12"/>
      <c r="I39" s="12"/>
      <c r="J39" s="12"/>
      <c r="K39" s="12"/>
      <c r="L39" s="12"/>
      <c r="M39" s="12"/>
      <c r="N39" s="12"/>
      <c r="O39" s="11"/>
      <c r="P39" s="11"/>
      <c r="Q39" s="11"/>
      <c r="R39" s="11"/>
      <c r="S39" s="11"/>
    </row>
    <row r="40" spans="8:19" ht="12.75">
      <c r="H40" s="12"/>
      <c r="I40" s="12"/>
      <c r="J40" s="12"/>
      <c r="K40" s="12"/>
      <c r="L40" s="12"/>
      <c r="M40" s="12"/>
      <c r="N40" s="12"/>
      <c r="O40" s="11"/>
      <c r="P40" s="11"/>
      <c r="Q40" s="11"/>
      <c r="R40" s="11"/>
      <c r="S40" s="11"/>
    </row>
    <row r="41" spans="8:19" ht="12.75">
      <c r="H41" s="11"/>
      <c r="I41" s="11"/>
      <c r="J41" s="11"/>
      <c r="K41" s="11"/>
      <c r="L41" s="11"/>
      <c r="M41" s="11"/>
      <c r="N41" s="11"/>
      <c r="O41" s="11"/>
      <c r="P41" s="11"/>
      <c r="Q41" s="11"/>
      <c r="R41" s="11"/>
      <c r="S41" s="11"/>
    </row>
    <row r="42" spans="8:19" ht="12.75">
      <c r="H42" s="11"/>
      <c r="I42" s="11"/>
      <c r="J42" s="11"/>
      <c r="K42" s="11"/>
      <c r="L42" s="11"/>
      <c r="M42" s="11"/>
      <c r="N42" s="11"/>
      <c r="O42" s="11"/>
      <c r="P42" s="11"/>
      <c r="Q42" s="11"/>
      <c r="R42" s="11"/>
      <c r="S42" s="11"/>
    </row>
    <row r="43" spans="8:19" ht="12.75">
      <c r="H43" s="11"/>
      <c r="I43" s="11"/>
      <c r="J43" s="11"/>
      <c r="K43" s="11"/>
      <c r="L43" s="11"/>
      <c r="M43" s="11"/>
      <c r="N43" s="11"/>
      <c r="O43" s="11"/>
      <c r="P43" s="11"/>
      <c r="Q43" s="11"/>
      <c r="R43" s="11"/>
      <c r="S43" s="11"/>
    </row>
    <row r="44" spans="8:19" ht="12.75">
      <c r="H44" s="11"/>
      <c r="I44" s="11"/>
      <c r="J44" s="11"/>
      <c r="K44" s="11"/>
      <c r="L44" s="11"/>
      <c r="M44" s="11"/>
      <c r="N44" s="11"/>
      <c r="O44" s="11"/>
      <c r="P44" s="11"/>
      <c r="Q44" s="11"/>
      <c r="R44" s="11"/>
      <c r="S44" s="11"/>
    </row>
    <row r="45" spans="8:19" ht="12.75">
      <c r="H45" s="11"/>
      <c r="I45" s="11"/>
      <c r="J45" s="11"/>
      <c r="K45" s="11"/>
      <c r="L45" s="11"/>
      <c r="M45" s="11"/>
      <c r="N45" s="11"/>
      <c r="O45" s="11"/>
      <c r="P45" s="11"/>
      <c r="Q45" s="11"/>
      <c r="R45" s="11"/>
      <c r="S45" s="11"/>
    </row>
    <row r="46" spans="8:19" ht="12.75">
      <c r="H46" s="11"/>
      <c r="I46" s="11"/>
      <c r="J46" s="11"/>
      <c r="K46" s="11"/>
      <c r="L46" s="11"/>
      <c r="M46" s="11"/>
      <c r="N46" s="11"/>
      <c r="O46" s="11"/>
      <c r="P46" s="11"/>
      <c r="Q46" s="11"/>
      <c r="R46" s="11"/>
      <c r="S46" s="11"/>
    </row>
    <row r="47" spans="8:19" ht="12.75">
      <c r="H47" s="11"/>
      <c r="I47" s="11"/>
      <c r="J47" s="11"/>
      <c r="K47" s="11"/>
      <c r="L47" s="11"/>
      <c r="M47" s="11"/>
      <c r="N47" s="11"/>
      <c r="O47" s="11"/>
      <c r="P47" s="11"/>
      <c r="Q47" s="11"/>
      <c r="R47" s="11"/>
      <c r="S47" s="11"/>
    </row>
    <row r="48" spans="8:19" ht="12.75">
      <c r="H48" s="11"/>
      <c r="I48" s="11"/>
      <c r="J48" s="11"/>
      <c r="K48" s="11"/>
      <c r="L48" s="11"/>
      <c r="M48" s="11"/>
      <c r="N48" s="11"/>
      <c r="O48" s="11"/>
      <c r="P48" s="11"/>
      <c r="Q48" s="11"/>
      <c r="R48" s="11"/>
      <c r="S48" s="11"/>
    </row>
    <row r="49" spans="8:19" ht="12.75">
      <c r="H49" s="11"/>
      <c r="I49" s="11"/>
      <c r="J49" s="11"/>
      <c r="K49" s="11"/>
      <c r="L49" s="11"/>
      <c r="M49" s="11"/>
      <c r="N49" s="11"/>
      <c r="O49" s="11"/>
      <c r="P49" s="11"/>
      <c r="Q49" s="11"/>
      <c r="R49" s="11"/>
      <c r="S49" s="11"/>
    </row>
  </sheetData>
  <sheetProtection/>
  <mergeCells count="59">
    <mergeCell ref="A5:S5"/>
    <mergeCell ref="H11:H13"/>
    <mergeCell ref="B11:E13"/>
    <mergeCell ref="A9:D9"/>
    <mergeCell ref="A10:D10"/>
    <mergeCell ref="D3:P4"/>
    <mergeCell ref="A1:C4"/>
    <mergeCell ref="Q2:S2"/>
    <mergeCell ref="R3:S3"/>
    <mergeCell ref="R4:S4"/>
    <mergeCell ref="L14:L28"/>
    <mergeCell ref="Q14:R14"/>
    <mergeCell ref="A6:S6"/>
    <mergeCell ref="Q13:R13"/>
    <mergeCell ref="A11:A13"/>
    <mergeCell ref="D1:P2"/>
    <mergeCell ref="Q1:S1"/>
    <mergeCell ref="E7:S7"/>
    <mergeCell ref="E8:S8"/>
    <mergeCell ref="F11:F13"/>
    <mergeCell ref="A29:H29"/>
    <mergeCell ref="A14:A28"/>
    <mergeCell ref="I11:S12"/>
    <mergeCell ref="S14:S28"/>
    <mergeCell ref="Q29:R29"/>
    <mergeCell ref="A7:D7"/>
    <mergeCell ref="A8:D8"/>
    <mergeCell ref="G11:G13"/>
    <mergeCell ref="J14:J28"/>
    <mergeCell ref="N14:N28"/>
    <mergeCell ref="P14:P28"/>
    <mergeCell ref="E9:S9"/>
    <mergeCell ref="E10:S10"/>
    <mergeCell ref="B15:E15"/>
    <mergeCell ref="B16:E16"/>
    <mergeCell ref="B14:E14"/>
    <mergeCell ref="B17:E17"/>
    <mergeCell ref="B18:E18"/>
    <mergeCell ref="B19:E20"/>
    <mergeCell ref="B21:E21"/>
    <mergeCell ref="B22:E22"/>
    <mergeCell ref="B23:E25"/>
    <mergeCell ref="B26:E26"/>
    <mergeCell ref="B27:E27"/>
    <mergeCell ref="B28:E28"/>
    <mergeCell ref="Q15:R15"/>
    <mergeCell ref="Q16:R16"/>
    <mergeCell ref="Q17:R17"/>
    <mergeCell ref="Q18:R18"/>
    <mergeCell ref="Q19:R19"/>
    <mergeCell ref="Q27:R27"/>
    <mergeCell ref="Q28:R28"/>
    <mergeCell ref="Q20:R20"/>
    <mergeCell ref="Q21:R21"/>
    <mergeCell ref="Q22:R22"/>
    <mergeCell ref="Q23:R23"/>
    <mergeCell ref="Q25:R25"/>
    <mergeCell ref="Q26:R26"/>
    <mergeCell ref="Q24:R24"/>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2016-05-03T19:32:30Z</cp:lastPrinted>
  <dcterms:created xsi:type="dcterms:W3CDTF">2009-04-02T20:41:07Z</dcterms:created>
  <dcterms:modified xsi:type="dcterms:W3CDTF">2021-07-12T13:45:57Z</dcterms:modified>
  <cp:category/>
  <cp:version/>
  <cp:contentType/>
  <cp:contentStatus/>
</cp:coreProperties>
</file>