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95" windowHeight="11010" activeTab="0"/>
  </bookViews>
  <sheets>
    <sheet name="POA H.A. " sheetId="1" r:id="rId1"/>
    <sheet name="POA H.B. " sheetId="2" r:id="rId2"/>
    <sheet name="POA H.C. " sheetId="3" r:id="rId3"/>
    <sheet name="POA H.D." sheetId="4" r:id="rId4"/>
  </sheets>
  <externalReferences>
    <externalReference r:id="rId7"/>
    <externalReference r:id="rId8"/>
  </externalReferences>
  <definedNames>
    <definedName name="_xlnm.Print_Area" localSheetId="0">#N/A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  <author>Monica</author>
    <author>Jorge Suarez</author>
    <author>Hugo Armando Diaz</author>
  </authors>
  <commentList>
    <comment ref="L13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3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  <comment ref="A12" authorId="2">
      <text>
        <r>
          <rPr>
            <b/>
            <sz val="9"/>
            <rFont val="Tahoma"/>
            <family val="2"/>
          </rPr>
          <t>Monica:</t>
        </r>
        <r>
          <rPr>
            <sz val="9"/>
            <rFont val="Tahoma"/>
            <family val="2"/>
          </rPr>
          <t xml:space="preserve">
Los gastos operativos de inversión no suman al techo presupuestal del proyecto</t>
        </r>
      </text>
    </comment>
    <comment ref="I28" authorId="3">
      <text>
        <r>
          <rPr>
            <b/>
            <sz val="9"/>
            <rFont val="Tahoma"/>
            <family val="2"/>
          </rPr>
          <t>Jorge Suarez:</t>
        </r>
        <r>
          <rPr>
            <sz val="9"/>
            <rFont val="Tahoma"/>
            <family val="2"/>
          </rPr>
          <t xml:space="preserve">
Ajustar en Almera porque esta en 20%</t>
        </r>
      </text>
    </comment>
    <comment ref="Q15" authorId="4">
      <text>
        <r>
          <rPr>
            <b/>
            <sz val="9"/>
            <rFont val="Tahoma"/>
            <family val="2"/>
          </rPr>
          <t>Hugo Armando Diaz:</t>
        </r>
        <r>
          <rPr>
            <sz val="9"/>
            <rFont val="Tahoma"/>
            <family val="2"/>
          </rPr>
          <t xml:space="preserve">
a este valor se descuenta 1447954</t>
        </r>
      </text>
    </comment>
    <comment ref="N22" authorId="4">
      <text>
        <r>
          <rPr>
            <b/>
            <sz val="9"/>
            <rFont val="Tahoma"/>
            <family val="2"/>
          </rPr>
          <t>Hugo Armando Diaz:</t>
        </r>
        <r>
          <rPr>
            <sz val="9"/>
            <rFont val="Tahoma"/>
            <family val="2"/>
          </rPr>
          <t xml:space="preserve">
tener en cuenta el valor de 20698193</t>
        </r>
      </text>
    </comment>
  </commentList>
</comments>
</file>

<file path=xl/sharedStrings.xml><?xml version="1.0" encoding="utf-8"?>
<sst xmlns="http://schemas.openxmlformats.org/spreadsheetml/2006/main" count="553" uniqueCount="304">
  <si>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</si>
  <si>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</si>
  <si>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</si>
  <si>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</si>
  <si>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</si>
  <si>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</si>
  <si>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</si>
  <si>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</si>
  <si>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</si>
  <si>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</si>
  <si>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</si>
  <si>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</si>
  <si>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</si>
  <si>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</si>
  <si>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</si>
  <si>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</si>
  <si>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</si>
  <si>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</si>
  <si>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</si>
  <si>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</si>
  <si>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</si>
  <si>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</si>
  <si>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</si>
  <si>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</si>
  <si>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</si>
  <si>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</si>
  <si>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</si>
  <si>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</si>
  <si>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</si>
  <si>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</si>
  <si>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</si>
  <si>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</si>
  <si>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</si>
  <si>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</si>
  <si>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</si>
  <si>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</si>
  <si>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</si>
  <si>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</si>
  <si>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</si>
  <si>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</si>
  <si>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</si>
  <si>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</si>
  <si>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</si>
  <si>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</si>
  <si>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</si>
  <si>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</si>
  <si>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</si>
  <si>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</si>
  <si>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</si>
  <si>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</si>
  <si>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</si>
  <si>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</si>
  <si>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</si>
  <si>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</si>
  <si>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</si>
  <si>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</si>
  <si>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</si>
  <si>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</si>
  <si>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</si>
  <si>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</si>
  <si>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</si>
  <si>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</si>
  <si>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</si>
  <si>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</si>
  <si>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</si>
  <si>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</si>
  <si>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</si>
  <si>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</si>
  <si>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</si>
  <si>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</si>
  <si>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</si>
  <si>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</si>
  <si>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</si>
  <si>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</si>
  <si>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</si>
  <si>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</si>
  <si>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</si>
  <si>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</si>
  <si>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</si>
  <si>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</si>
  <si>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</si>
  <si>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</si>
  <si>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</si>
  <si>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</si>
  <si>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</si>
  <si>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</si>
  <si>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</si>
  <si>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</si>
  <si>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</si>
  <si>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</si>
  <si>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</si>
  <si>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</si>
  <si>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</si>
  <si>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</si>
  <si>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TOTAL PROGRAMADO</t>
  </si>
  <si>
    <t>A. - PLAN OPERATIVO ANUAL DE INVERSIÓN</t>
  </si>
  <si>
    <t xml:space="preserve">Presupuesto asignado: </t>
  </si>
  <si>
    <t>ACTIVIDAD</t>
  </si>
  <si>
    <t>LINEA BASE</t>
  </si>
  <si>
    <t>ACTIVIDADES POA</t>
  </si>
  <si>
    <t>SUBTOTAL</t>
  </si>
  <si>
    <t>TOTAL COSTOS PROYECTOS</t>
  </si>
  <si>
    <t>GASTOS OPERATIVOS DE INVERSION</t>
  </si>
  <si>
    <t>TECHO PRESUPUESTAL PROYECTO</t>
  </si>
  <si>
    <t xml:space="preserve">ACTIVIDADES ACCIONES OPERATIVAS  PROYECTO PA </t>
  </si>
  <si>
    <t>Otros</t>
  </si>
  <si>
    <t>Transporte de pesajeros</t>
  </si>
  <si>
    <t>Vehiculos (servicio alquiler de vehiculos)</t>
  </si>
  <si>
    <t>Bienes y servicios Almacen (materiales y suministros)</t>
  </si>
  <si>
    <t>OBJETIVO DEL PROYECTO</t>
  </si>
  <si>
    <t>D. -  ACCIONES OPERATIVAS PROYECTO - CUATRIENIO</t>
  </si>
  <si>
    <t>NOMBRE PROYECTO</t>
  </si>
  <si>
    <t>OBJETO</t>
  </si>
  <si>
    <t>EXPERIENCIA</t>
  </si>
  <si>
    <t>RECURSO HUMANO EXTERNO</t>
  </si>
  <si>
    <t>Versión 2</t>
  </si>
  <si>
    <t>Ordenamiento Ambiental</t>
  </si>
  <si>
    <t>Instrumentos de planificación para Áreas Protegidas y Ecosistemas Estratégicos.</t>
  </si>
  <si>
    <t>Adoptar Planes de manejo de áreas protegidas Regionales o Administradas por la Corporación Corporativos</t>
  </si>
  <si>
    <t>Avanzar en la adopción de planes de Manejo de humedales</t>
  </si>
  <si>
    <t>Avanzar en la designación del ecosistema Lago de Tota como Sitio Ramsar</t>
  </si>
  <si>
    <t>Adoptar planes de Manejo de los páramos delimitados por el MADS</t>
  </si>
  <si>
    <t>Fortalecer las RNSC y los SIMAP</t>
  </si>
  <si>
    <t>Fortalecer el SIRAP y los ecosistemas estratégicos</t>
  </si>
  <si>
    <t>Adelantar gestiones para la financiación de formulación de planes de manejo</t>
  </si>
  <si>
    <t>Implementar una estrategia para administración de las áreas protegidas a cargo de la corporación</t>
  </si>
  <si>
    <t>Realizar el seguimiento a planes de manejo de áreas protegidas</t>
  </si>
  <si>
    <t>Adoptar planes de manejo de las áreas protegidas priorizadas.</t>
  </si>
  <si>
    <t>Elaborar el documento técnico con la identificación de los humedales permanentes de la jurisdicción.</t>
  </si>
  <si>
    <t>Acciones para el fortalecimiento de las RNSC  y los SIMAP</t>
  </si>
  <si>
    <t xml:space="preserve">Desarrollar una estrategia de posicionamiento del SIRAP </t>
  </si>
  <si>
    <t>Formular y presentar proyectos para solicitud de financiación.</t>
  </si>
  <si>
    <t xml:space="preserve">Diseñar la estrategia de administración de las Áreas Protegidas </t>
  </si>
  <si>
    <t>Elaborar los informes de seguimiento del PM del PNR Serranía las Quinchas.</t>
  </si>
  <si>
    <t>Elaborar informes de seguimiento de los PM de las Áreas Protegidas.</t>
  </si>
  <si>
    <t>Numero de planes de manejo formulados</t>
  </si>
  <si>
    <t>Numero de planes de manejo adoptados</t>
  </si>
  <si>
    <t>Porcentaje de avance en el inventario de humedales permanentes de la jurisdicción</t>
  </si>
  <si>
    <t>Número de humedales delimitados</t>
  </si>
  <si>
    <t>Número de Acciones ejecutadas para la designación Ramsar del lago de Tota</t>
  </si>
  <si>
    <t>Número de acciones de fortalecimiento implementadas</t>
  </si>
  <si>
    <t>Número de acciones para el posicionamiento y divulgación del SIRAP ejecutadas</t>
  </si>
  <si>
    <t>Número de actividades realizadas para el fortalecimiento en la planificación y gobernanza del SIRAP</t>
  </si>
  <si>
    <t>Número de proyectos formulados y presentados para la solicitud de financiación</t>
  </si>
  <si>
    <t>Porcentaje de avance en el diseño de la estrategia</t>
  </si>
  <si>
    <t>Porcentaje de implementación de la estrategia</t>
  </si>
  <si>
    <t>Numero de informes de seguimientos al PM del PNR Serranía de las Quinchas</t>
  </si>
  <si>
    <t>Numero de informes de seguimiento a la implementación de PM de áreas protegidas administradas</t>
  </si>
  <si>
    <t>Fortalecer a través de procesos de planificación participativa, las áreas protegidas, los ecosistemas de páramo y humedales como áreas estratégicas para la conservación y la reducción del riesgo de desastres, que garanticen la oferta de bienes y servicios ambientales esenciales para el desarrollo sostenible, mejorando a través de acciones integrales la gobernanza y la toma de decisiones para el ordenamiento ambiental del territorio.</t>
  </si>
  <si>
    <t>Número</t>
  </si>
  <si>
    <t>Porcentaje</t>
  </si>
  <si>
    <t>Acciones para el fortalecimiento  del SIRAP,Ecosistemas estrategicos, y modelos de gobernaza a escala regional y departamental</t>
  </si>
  <si>
    <t>Acciones para el fortalecimiento del programa de guardaparques</t>
  </si>
  <si>
    <t>87 municipios de la jurisdicción</t>
  </si>
  <si>
    <t>1 plan de manejo adoptado</t>
  </si>
  <si>
    <t>Aquitania, Tota y Cuitiva</t>
  </si>
  <si>
    <t>1 acción que permita avanzar en el proceso de designación Ramsar del Lago de Tota.</t>
  </si>
  <si>
    <t>1 Acción que permita el fortalecimiento de las RNSC y los SIMAPs</t>
  </si>
  <si>
    <t>1 Estrategia de Posicionamieto del SIRAP Desarrollada.</t>
  </si>
  <si>
    <t>1 Acción de fortalecimiento del SIRAP, Ecosistemas estratégicos y modelos de gobernanza a escala regional y Departamental.</t>
  </si>
  <si>
    <t>Samacá, Tuta, Toca, Pesca, Siachoque, Rondón, Tunja, Miraflores, Paipa, Belén, Cerinza, Tutaza, Santa Rosa de Viterbo, Aracabuco, Combita, Moniquira, Gachativa, Sogamoso, Aquitania, Mongua, Mongui, puerto boyacá y otanche.</t>
  </si>
  <si>
    <t>Puerto Boyacá y otanche</t>
  </si>
  <si>
    <t>1 Informe de Seguimiento  a la implementación del plan de Manejo del PNR Serranía de las Quinchas</t>
  </si>
  <si>
    <t>Samacá, Tuta, Paipa,arcabuco, Moniquira,  Sogamoso, Aquitania, Mongua y Mongui,.</t>
  </si>
  <si>
    <t>1 Informe de Seguimiento  a la implementación del plan de Manejo de PNR Sisunsi-Ocetá, PNR Rabanal, PNR Peligro y DRMI Lago Sochagota</t>
  </si>
  <si>
    <t>HUGO ARMANDO DIAZ SUAREZ</t>
  </si>
  <si>
    <t>LUIS HAIR DUEÑAS GOMEZ</t>
  </si>
  <si>
    <t>Subdirector de planeación y Sistemas de Información</t>
  </si>
  <si>
    <t xml:space="preserve">TOTAL </t>
  </si>
  <si>
    <t xml:space="preserve">Profesional Especializado </t>
  </si>
  <si>
    <t>Adoptar planes de manejo de las áreas protegidas priorizadas o Administradas por la Corporación Corporativos</t>
  </si>
  <si>
    <t>METAS AÑO 2021</t>
  </si>
  <si>
    <t xml:space="preserve">METAS AÑO (2020) </t>
  </si>
  <si>
    <t xml:space="preserve">METAS AÑO (2021) </t>
  </si>
  <si>
    <t xml:space="preserve">COSTOS PROYECTOS  AÑO (2020) </t>
  </si>
  <si>
    <t xml:space="preserve">COSTOS PORYECTOS  AÑO (2021) </t>
  </si>
  <si>
    <t xml:space="preserve">METAS AÑO (2022) </t>
  </si>
  <si>
    <t xml:space="preserve">COSTOS PORYECTOS  AÑO (2022) </t>
  </si>
  <si>
    <t xml:space="preserve">METAS AÑO (2023) </t>
  </si>
  <si>
    <t xml:space="preserve">COSTOS PORYECTOS  AÑO (2023) </t>
  </si>
  <si>
    <t>0,5 plan de manejo adoptado</t>
  </si>
  <si>
    <r>
      <t xml:space="preserve">VALOR UNITARIO Incluido IVA $ 
</t>
    </r>
    <r>
      <rPr>
        <b/>
        <sz val="9"/>
        <color indexed="22"/>
        <rFont val="Arial"/>
        <family val="2"/>
      </rPr>
      <t>(2021)</t>
    </r>
  </si>
  <si>
    <t>Hidroeléctrico - Hidrosogamoso  - Vigencia 2021</t>
  </si>
  <si>
    <t>Hidroeléctrico- Chivor  - Vigencia 2021</t>
  </si>
  <si>
    <t>TECHOS PRESUPUESTALES</t>
  </si>
  <si>
    <t>Prestación de servicios profesionales para realizar las actividades de planificación en el marco del proyecto “Instrumentos de planificación para las áeras protegidas y los ecosistemas estratégicos”.</t>
  </si>
  <si>
    <t xml:space="preserve">Ingeniería Ambiental, Ingeniería sanitario y ambiental, Forestal, Ingeniero agrónomo, </t>
  </si>
  <si>
    <t>Prestación de servicios profesionales como biólogo(a) para realizar las actividades en el marco del proyecto “Administración y manejo de áreas protegidas”</t>
  </si>
  <si>
    <t>Prestación de servicios profesionales para fortalecer el componente socieconomico el marco del proyecto “Instrumentos de Planificación para Protegidas y ecosistemas estratégicos”.</t>
  </si>
  <si>
    <t>Prestación de servicios profesionales para desarrollar actividades juridicas en el marco del proyecto “Instrumentos de Planificación para Protegidas y ecosistemas estratégicos”.</t>
  </si>
  <si>
    <t>Prestación de servicios de apoyo a la gestión a las actividades establecidas en el marco del proyecto "Instrumentos de planificación de áreas protegidas y ecosistemas estratégicos"</t>
  </si>
  <si>
    <t>Técnico o tecnologo en áreas ambientales</t>
  </si>
  <si>
    <t>Prestación de servicios profesionales para la formulación de proyectos en el marco del proyecto “Instrumentos de Planificación para Protegidas y ecosistemas estratégicos”.</t>
  </si>
  <si>
    <t>Logística para los procesos de gobernanza de las áreas protegidas y ecosistemas estratégicos</t>
  </si>
  <si>
    <t>global</t>
  </si>
  <si>
    <t>Proyecto GEF SINAP Consolidación del Sistema Naional de áreas Protegids WWF</t>
  </si>
  <si>
    <t>6 meses</t>
  </si>
  <si>
    <t>80% Avance de la estrategia de Administración de las áreas protegidas.</t>
  </si>
  <si>
    <t>15 proyectos formulados y presentados para solicitud de financiación</t>
  </si>
  <si>
    <t xml:space="preserve"> 1 plan de manejo formulado</t>
  </si>
  <si>
    <t>1 humedal delimitado</t>
  </si>
  <si>
    <t>40% Avance de un documento con la identifiación de los humedales permanentes de la jurisdicción.</t>
  </si>
  <si>
    <t>Arcabuco y Cómbita</t>
  </si>
  <si>
    <t>Formular Planes de manejo de áreas protegidas Priorizadas</t>
  </si>
  <si>
    <t>Tunja, Miraflores</t>
  </si>
  <si>
    <t>Avanzar en la Formulación de planes de manejo de humedales priorizados.</t>
  </si>
  <si>
    <t>Gachantiva</t>
  </si>
  <si>
    <t xml:space="preserve">Adoptar planes de manejo de los humedales priorizados. </t>
  </si>
  <si>
    <t>Delimitar humedales priorizados.</t>
  </si>
  <si>
    <t>Puerto Boyacá, Iza y Gachantiva</t>
  </si>
  <si>
    <t>Apoyar acciones que permitan avanzar en el proceso de designación  Ramsar de Lago de tota.</t>
  </si>
  <si>
    <t>% Avance de un documento con la identifiación de los humedales permanentes de la jurisdicción.</t>
  </si>
  <si>
    <t>Numero de Acciones para avanzar en el proceso de desiganción Ramsar</t>
  </si>
  <si>
    <t>% Avance para la formulación de planes de manejo de páramos delimittados</t>
  </si>
  <si>
    <t xml:space="preserve">Número de accionespara el fortalecimiento de las RNSC  y los SIMAP </t>
  </si>
  <si>
    <t>con experiencia profesional de más de 24 meses y experiencia específica mínima 12 meses en Planificación ambiental (ordenamiento territorial, declaratoria de áreas protegidas, restauración, cambio climático, páramos, humedales).</t>
  </si>
  <si>
    <t xml:space="preserve">con experiencia profesional de 13 a 24 meses </t>
  </si>
  <si>
    <t xml:space="preserve"> con experiencia laboral mínima de 21 meses en manejo de sistemas de información geográfica y interpretación y procesamiento de imagenes. Con especialización en SIG o afines y 12 meses de experiencia específica en…</t>
  </si>
  <si>
    <t>Abogado con especialización en áreas ambientales o administraivas</t>
  </si>
  <si>
    <t>con experiencia profesional de más de 24 meses y experiencia específica mínima 12 meses en Planificación titulación de bienes, procesos de registro en la oficina de intrumentos públicos y derecho ambiental</t>
  </si>
  <si>
    <t xml:space="preserve">dos años de educación superior cursada y aprobada en áreas ambientales con experiencia laboral de 0 a 12 meses </t>
  </si>
  <si>
    <t>Generación de insumos técnicos para el proceso de delimitación de los humedales del sector la hoya en el municipio de Gachantiva</t>
  </si>
  <si>
    <t>Biólogo</t>
  </si>
  <si>
    <t>Profesional de ciencias sociales (Sociología, Trabajador Social, Sociólogo, Antropólogo, Psicólogo)</t>
  </si>
  <si>
    <t>Licenciada en ciencias naturales y educación ambiental</t>
  </si>
  <si>
    <t>Con experiencia laboral de 0 a 6 meses</t>
  </si>
  <si>
    <t>Biólogo, Ingeniería Civil, Forestal, Catastral y Geodesta, Ambiental, Geológica y/o afines, y posgrado en SIG, geografía o afines</t>
  </si>
  <si>
    <t>Ingeniero industrial</t>
  </si>
  <si>
    <t>con experiencia profesional de más de 24 meses y experiencia específica mínima 12 meses en formulación de proyectos</t>
  </si>
  <si>
    <t>Formulación según Acuerdo 012 del 18 de diciembre de 2020, presupuesto 2021</t>
  </si>
  <si>
    <t>Version 2</t>
  </si>
  <si>
    <t>C. - PROGRAMACION BIENES Y SERVICIOS  ALMACÉN AÑO  (2021)</t>
  </si>
  <si>
    <r>
      <t xml:space="preserve">B. - PROGRAMACION PLAN DE NECESIDADES  AÑO </t>
    </r>
    <r>
      <rPr>
        <b/>
        <sz val="11"/>
        <color indexed="22"/>
        <rFont val="Arial"/>
        <family val="2"/>
      </rPr>
      <t>2021</t>
    </r>
  </si>
  <si>
    <t>Contrato de prestación de servicios profesionales para realizar actividades en el marco del programa del plan de acción "ordenamiento ambiental" en el proyecto “instrumentos de planificación para las áreas protegidas y los ecosistemas estratégicos” de la subdirección de planeación y sistemas de información</t>
  </si>
  <si>
    <t>Administrador de empresas</t>
  </si>
  <si>
    <t>Con experiencia laboral de 7 a 12 meses</t>
  </si>
  <si>
    <t>Numero de planes de manejo  formulados.</t>
  </si>
  <si>
    <t>Numero de planes de manejo adoptados.</t>
  </si>
  <si>
    <t>CONTRATO DE PRESTACIÓN DE SERVICIOS PROFESIONALES PARA REALIZAR ACTIVIDADES EN EL MARCO DEL PROGRAMA DEL PLAN DE ACCIÓN "ORDENAMIENTO AMBIENTAL" EN EL PROYECTO “INSTRUMENTOS DE PLANIFICACIÓN PARA LAS ÁREAS PROTEGIDAS Y LOS ECOSISTEMAS ESTRATÉGICOS” DE LA SUBDIRECCIÓN DE PLANEACIÓN Y SISTEMAS DE INFORMACIÓN</t>
  </si>
  <si>
    <t>PRESTACIÓN DE SERVICIOS PROFESIONALES PARA REALIZAR ACTIVIDADES EN EL MARCO DEL PROGRAMA DEL PLAN DE ACCIÓN "ORDENAMIENTO AMBIENTAL" EN EL PROYECTO “INSTRUMENTOS DE PLANIFICACIÓN PARA LAS ÁREAS PROTEGIDAS Y LOS ECOSISTEMAS ESTRATÉGICOS” DE LA SUBDIRECCIÓN DE PLANEACIÓN Y SISTEMAS DE INFORMACIÓN</t>
  </si>
  <si>
    <t>PRESTACIÓN DE SERVICIOS PROFESIONALES EN EL MARCO DEL PROGRAMA DEL PLAN DE ACCIÓN “ORDENAMIENTO AMBIENTAL” PARA DESARROLLAR ACTIVIDADES EN EL PROYECTO “INSTRUMENTOS DE PLANIFICACIÓN PARA LAS ÁREAS PROTEGIDAS Y LOS ECOSISTEMAS ESTRATÉGICOS” DE LA SUBDIRECCIÓN DE PLANEACIÓN Y SISTEMAS DE INFORMACIÓN.</t>
  </si>
  <si>
    <t>ADICIÓN Y PRORROGA CPS 2021-196 PRESTACIÓN DE SERVICIOS PROFESIONALES EN EL MARCO DEL PROGRAMA DEL PLAN DE ACCIÓN “ORDENAMIENTO AMBIENTAL” PARA DESARROLLAR ACTIVIDADES EN EL PROYECTO “INSTRUMENTOS DE PLANIFICACIÓN PARA LAS ÁREAS PROTEGIDAS Y LOS ECOSISTEMAS ESTRATÉGICOS” DE LA SUBDIRECCIÓN DE PLANEACIÓN Y SISTEMAS DE INFORMACIÓN</t>
  </si>
  <si>
    <t>ADICIÓN Y PRORROGA CPS 2021-045 CONTRATO DE PRESTACIÓN DE SERVICIOS PROFESIONALES PARA LA FORMULACIÓN DE PROYECTOS, ACTIVIDAD ESTABLECIDA EN EL PROYECTO INSTRUMENTOS DE PLANIFICACIÓN PARA ÁREAS PROTEGIDAS Y ECOSISTEMAS ESTRATÉGICOS.</t>
  </si>
  <si>
    <t>ADICIÓN Y PRORROGA CPS 2021-115 DE CONTRATO DE PRESTACIÓN  DE  SERVICIOS  DE  APOYO  A  LA  GESTIÓN,  PARA  REALIZAR  LAS ACTIVIDADES  PLANIFICACIÓN  Y  SEGUIMIENTO  DENTRO  DEL  PÀRAMO  DE RABANAL,  EN  EL  MARCO  DEL  PROYECTO  INSTRUMENTOS  DE  PLANIFICACIÓN PARA ÁREAS PROTEGIDAS Y ECOSISTEMAS ESTRATÉGICO</t>
  </si>
  <si>
    <t>ADICIÓN Y PRORROGA CPS 2021-141 CONTRATO DE PRESTACIÓN  DE  SERVICIOS  DE  APOYO  A  LA  GESTIÓN,  PARA  REALIZAR  LAS ACTIVIDADES  PLANIFICACIÓN  Y  SEGUIMIENTO  DENTRO  DEL  PÀRAMO  DE RABANAL,  EN  EL  MARCO  DEL  PROYECTO  INSTRUMENTOS  DE  PLANIFICACIÓN PARA ÁREAS PROTEGIDAS Y ECOSISTEMAS ESTRATÉGICO</t>
  </si>
  <si>
    <t>ADICIÓN Y PRORROGA CPS 2021-121 DE CONTRATO DE PRESTACIÓN  DE  SERVICIOS  DE  APOYO  A  LA  GESTIÓN,  PARA  REALIZAR  LAS ACTIVIDADES  PLANIFICACIÓN  Y  SEGUIMIENTO  DENTRO  DEL  PÀRAMO  DE RABANAL,  EN  EL  MARCO  DEL  PROYECTO  INSTRUMENTOS  DE  PLANIFICACIÓN PARA ÁREAS PROTEGIDAS Y ECOSISTEMAS ESTRATÉGICO</t>
  </si>
  <si>
    <t>ADICIÓN Y PRORROGA CPS 2021-045 DE CONTRATO DE PRESTACIÓN  DE  SERVICIOS  DE  APOYO  A  LA  GESTIÓN,  PARA  REALIZAR  LAS ACTIVIDADES  PLANIFICACIÓN  Y  SEGUIMIENTO  DENTRO  DEL  PÀRAMO  DE RABANAL,  EN  EL  MARCO  DEL  PROYECTO  INSTRUMENTOS  DE  PLANIFICACIÓN PARA ÁREAS PROTEGIDAS Y ECOSISTEMAS ESTRATÉGICO</t>
  </si>
  <si>
    <t>ADICIÓN Y PRORROGA CPS 2021-119  DEL CONTRATO DE PRESTACIÓN DE SERVICIOS PROFESIONALES PARA REALIZAR LAS ACTIVIDADES DE PLANIFICACIÒN EN EL MARCO DEL PROYECTO INSTRUMENTOS DE PLANIFICACIÓN PARA ÁREAS PROTEGIDAS Y ECOSISTEMAS ESTRATÉGICOS</t>
  </si>
  <si>
    <t>ADICIÓN Y PRORROGA CPS 2021-210 DEL CONTRATO DE PRESTACIÓN DE SERVICIOS PROFESIONALES PARA REALIZAR LAS ACTIVIDADES DE PLANIFICACIÓN EN EL MARCO DEL PROYECTO “INSTRUMENTOS DE PLANIFICACIÓN PARA ÁREAS PROTEGIDAS Y ECOSISTEMAS ESTRATÉGICOS</t>
  </si>
  <si>
    <t>ADICIÓN Y PRORROGA CPS 2021-XXX PRESTACIÓN DE SERVICIOS PROFESIONALES EN EL MARCO DEL PROGRAMA DEL PLAN DE ACCIÓN “ORDENAMIENTO AMBIENTAL” PARA DESARROLLAR ACTIVIDADES EN EL PROYECTO “INSTRUMENTOS DE PLANIFICACIÓN PARA LAS ÁREAS PROTEGIDAS Y LOS ECOSISTEMAS ESTRATÉGICOS” DE LA SUBDIRECCIÓN DE PLANEACIÓN Y SISTEMAS DE INFORMACIÓN</t>
  </si>
  <si>
    <t>SERVICIOS PROFESIONALES EN EL MARCO DEL PROGRAMA DEL PLAN DE ACCIÓN “ORDENAMIENTO AMBIENTAL” PARA DESARROLLAR ACTIVIDADES EN EL PROYECTO “INSTRUMENTOS DE PLANIFICACIÓN PARA LAS ÁREAS PROTEGIDAS Y LOS ECOSISTEMAS ESTRATÉGICOS” DE LA SUBDIRECCIÓN DE PLANEACIÓN Y SISTEMAS DE INFORMACIÓ</t>
  </si>
  <si>
    <t>biologo</t>
  </si>
  <si>
    <t>Arcabuco, combita, sotaquira</t>
  </si>
  <si>
    <t>Abogado</t>
  </si>
  <si>
    <t>Biologa</t>
  </si>
  <si>
    <t>Ingeniera Ambiental</t>
  </si>
  <si>
    <t>12 meses</t>
  </si>
  <si>
    <t>Formular el  plan de manejo de los humedales de la hoya en el municipio de Gachantiva (se requieren excedentes fiancieros ($150.000.000) Vigencias futuras</t>
  </si>
  <si>
    <t>formular el plan de manejo del PNR El valle (50%)  y el PNR Cortadera (50%) vigencias futuras</t>
  </si>
  <si>
    <t>formulación del plan de manejo del complejo de pármao iguaque-Merchán-vigencias futuras</t>
  </si>
  <si>
    <t>Contración acciones de posicionamiento y divulgación plan de manejo rabanal- Comunicaciones plan de medios</t>
  </si>
  <si>
    <t>Contratación de diseño y elaboración de vayas devulgativas de las RNSC adscritas al SIRAP y apoyo y reconocimiento a la RFPN EL Malmo y fortalecimiento del programa guardaparamos</t>
  </si>
  <si>
    <t>Compra de cámara fotografia y lentes para el monitorieo de las áreas adscritas al SIRAP-Corpoboyaca</t>
  </si>
  <si>
    <t>Formulación plan de manejo paramo Iguaque-Merchán con lla CAS</t>
  </si>
  <si>
    <t>Número de acciones de fortalecimiento  del SIRAP, Ecosistemas estrategicos, y modelos de gobernaza a escala regional y departamental</t>
  </si>
  <si>
    <t>Planeación Territorial y Paz con la Naturaleza</t>
  </si>
  <si>
    <t>10101 
TASA USO AGUA  -  VIG-2021</t>
  </si>
  <si>
    <t>10102 
TASA USO AGUA  - RECUP. CARTERA</t>
  </si>
  <si>
    <t>10104 
TASA USO AGUA  - EXCEDENTES</t>
  </si>
  <si>
    <t>10201  
TASA RETRIBUTIVA VERTIMIENTOS  -  VIG-2021</t>
  </si>
  <si>
    <t>10202 
TASA RETRIBUTIVA VERTIMIENTOS  - RECUP. CARTERA</t>
  </si>
  <si>
    <t>10204 
TASA RETRIBUTIVA VERTIMIENTOS  - EXCEDENTES</t>
  </si>
  <si>
    <t>10301  
TASA 
COMPENSATORIA CAZA FAUNA SILVESTRE -  VIG-2021</t>
  </si>
  <si>
    <t>10304 
TASA COMPENSATORIA CAZA FAUNA SILVESTRE -  EXCEDENTES</t>
  </si>
  <si>
    <t>10401  
TASA APROVECHAMIENTO FORESTAL -  VIG-2021</t>
  </si>
  <si>
    <t>20101  
EVALUACIÓN Y SEGUIMIENTO LICENCIAS , SALVOCONDUCTOS - VIG-2021</t>
  </si>
  <si>
    <t>20102 
EVALUACIÓN Y SEGUIMIENTO LICENCIAS , SALVOCONDUCTOS - RECUP. CARTERA</t>
  </si>
  <si>
    <t>20104 EVALUACIÓN Y SEGUIMIENTO LICENCIAS , SALVOCONDUCTOS - EXCEDENTES</t>
  </si>
  <si>
    <t>20201 
DERECHOS EXPLOTACION RECURSOS (PLAYA BLANCA)-  VIG-2021</t>
  </si>
  <si>
    <t>20204 
DERECHOS EXPLOTACION RECURSOS (PLAYA BLANCA) - EXCEDENTES</t>
  </si>
  <si>
    <t>20301 
MULTAS, SANCIONES Y OTROS (REINTEGROS, DEVOLUCIONES Y DIVERSOS) - VIG-2021</t>
  </si>
  <si>
    <t>20302 
MULTAS, SANCIONES Y OTROS (REINTEGROS, DEVOLUCIONES Y DIVERSOS) - RECUP. CARTERA</t>
  </si>
  <si>
    <t>20304 
MULTAS, SANCIONES Y OTROS (REINTEGROS, DEVOLUCIONES Y DIVERSOS) - EXCEDENTES</t>
  </si>
  <si>
    <t>30102 
SOBRETASA Y/O PORCENTAJE  AMBIENTAL  -  RECUP. CARTERA</t>
  </si>
  <si>
    <t>30103 
SOBRETASA Y/O PORCENTAJE  AMBIENTAL  -  RENDIMIENTOS FINANCIEROS</t>
  </si>
  <si>
    <t>30104
SOBRETASA Y/O PORCENTAJE  AMBIENTAL  - EXCEDENTES</t>
  </si>
  <si>
    <t>40401 
APORTES CAR CONV 2645- PORH</t>
  </si>
  <si>
    <t>40402 
APORTES CNV GOBERNACIÓN BOYACÁ 3615-</t>
  </si>
  <si>
    <t>40403 
CONVENIO FONAM</t>
  </si>
  <si>
    <t>51101 
GENSA-  VIG-2021</t>
  </si>
  <si>
    <t>51104 
GENSA-  EXCEDENTES</t>
  </si>
  <si>
    <t>51201 
ELECTRO SOCHAGOTA-  VIG-2021</t>
  </si>
  <si>
    <t>51204 
ELECTRO SOCHAGOTA-  EXCEDENTES</t>
  </si>
  <si>
    <t>51301 
OCENSA-  VIG-2021</t>
  </si>
  <si>
    <t>51304 
OCENSA-  EXCEDENTES</t>
  </si>
  <si>
    <t>51401 
ARGOS-  VIG-2021</t>
  </si>
  <si>
    <t>51404 
ARGOS-  EXCEDENTES</t>
  </si>
  <si>
    <t>52101 
HIDROSOGAMOSO-  VIG-2021</t>
  </si>
  <si>
    <t>52104 
HIDROSOGAMOSO-  EXCEDENTES</t>
  </si>
  <si>
    <t>52201 
CHIVOR-  VIG-2021</t>
  </si>
  <si>
    <t>52204 
CHIVOR-  EXCEDENTES</t>
  </si>
  <si>
    <t>53104 
OCENSA -EXCEDENTES</t>
  </si>
  <si>
    <t>53204 
ARGOS - EXCEDENTES</t>
  </si>
  <si>
    <t>Modificaciones correspondientes por aprobación del Acuerdo 05 del 28 de abril de 2021, por medio del cual se adicionaron al presupuesto 2011, los excedentes financieros de la vigencia 2020 y el Acuerdo 06 del 28 de abril de 2021, Por medio del cual se modifica el Plan de Acción Cuatrienal “Acciones Sostenibles – 2020-2023, tiempo de pactar la paz con la naturaleza”.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</si>
</sst>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40A]dddd\,\ d\ &quot;de&quot;\ mmmm\ &quot;de&quot;\ yyyy"/>
    <numFmt numFmtId="197" formatCode="[$-240A]h:mm:ss\ AM/PM"/>
    <numFmt numFmtId="198" formatCode="&quot;$&quot;\ #,##0"/>
    <numFmt numFmtId="199" formatCode="\$#,##0_-"/>
    <numFmt numFmtId="200" formatCode="&quot;$&quot;\ #,##0.00"/>
    <numFmt numFmtId="201" formatCode="0.0"/>
    <numFmt numFmtId="202" formatCode="0.000"/>
    <numFmt numFmtId="203" formatCode="_(* #,##0.00_);_(* \(#,##0.00\);_(* &quot;-&quot;_);_(@_)"/>
    <numFmt numFmtId="204" formatCode="_(&quot;$&quot;\ * #,##0.0_);_(&quot;$&quot;\ * \(#,##0.0\);_(&quot;$&quot;\ * &quot;-&quot;_);_(@_)"/>
    <numFmt numFmtId="205" formatCode="_(&quot;$&quot;\ * #,##0.00_);_(&quot;$&quot;\ * \(#,##0.00\);_(&quot;$&quot;\ * &quot;-&quot;_);_(@_)"/>
    <numFmt numFmtId="206" formatCode="_-&quot;$&quot;\ * #,##0.000_-;\-&quot;$&quot;\ * #,##0.000_-;_-&quot;$&quot;\ * &quot;-&quot;??_-;_-@_-"/>
    <numFmt numFmtId="207" formatCode="_-&quot;$&quot;\ * #,##0.0_-;\-&quot;$&quot;\ * #,##0.0_-;_-&quot;$&quot;\ * &quot;-&quot;??_-;_-@_-"/>
    <numFmt numFmtId="208" formatCode="_-&quot;$&quot;\ * #,##0_-;\-&quot;$&quot;\ * #,##0_-;_-&quot;$&quot;\ * &quot;-&quot;??_-;_-@_-"/>
    <numFmt numFmtId="209" formatCode="_(&quot;$&quot;\ * #,##0.000_);_(&quot;$&quot;\ * \(#,##0.000\);_(&quot;$&quot;\ * &quot;-&quot;??_);_(@_)"/>
    <numFmt numFmtId="210" formatCode="_(&quot;$&quot;\ * #,##0.0_);_(&quot;$&quot;\ * \(#,##0.0\);_(&quot;$&quot;\ * &quot;-&quot;??_);_(@_)"/>
    <numFmt numFmtId="211" formatCode="_(&quot;$&quot;\ * #,##0_);_(&quot;$&quot;\ * \(#,##0\);_(&quot;$&quot;\ * &quot;-&quot;??_);_(@_)"/>
    <numFmt numFmtId="212" formatCode="#,##0.0"/>
    <numFmt numFmtId="213" formatCode="_(* #,##0.0_);_(* \(#,##0.0\);_(* &quot;-&quot;??_);_(@_)"/>
    <numFmt numFmtId="214" formatCode="_(* #,##0.000_);_(* \(#,##0.000\);_(* &quot;-&quot;??_);_(@_)"/>
    <numFmt numFmtId="215" formatCode="_(* #,##0.0000_);_(* \(#,##0.0000\);_(* &quot;-&quot;??_);_(@_)"/>
    <numFmt numFmtId="216" formatCode="_-&quot;$&quot;* #,##0.000_-;\-&quot;$&quot;* #,##0.000_-;_-&quot;$&quot;* &quot;-&quot;??_-;_-@_-"/>
    <numFmt numFmtId="217" formatCode="_-&quot;$&quot;* #,##0.0000_-;\-&quot;$&quot;* #,##0.0000_-;_-&quot;$&quot;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"/>
      <color indexed="2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1"/>
      <color indexed="22"/>
      <name val="Arial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9"/>
      <color rgb="FF222222"/>
      <name val="Verdana"/>
      <family val="2"/>
    </font>
    <font>
      <b/>
      <sz val="8"/>
      <color rgb="FF202124"/>
      <name val="Arial"/>
      <family val="2"/>
    </font>
    <font>
      <b/>
      <sz val="10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41" fillId="0" borderId="0" applyFont="0" applyFill="0" applyBorder="0" applyAlignment="0" applyProtection="0"/>
    <xf numFmtId="18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1" fillId="0" borderId="0" xfId="50" applyNumberFormat="1" applyFont="1" applyFill="1" applyBorder="1" applyAlignment="1">
      <alignment horizontal="left" vertical="center"/>
    </xf>
    <xf numFmtId="189" fontId="0" fillId="0" borderId="0" xfId="54" applyNumberFormat="1" applyFont="1" applyAlignment="1">
      <alignment horizontal="center" vertical="center"/>
    </xf>
    <xf numFmtId="189" fontId="0" fillId="0" borderId="0" xfId="54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8" fontId="0" fillId="0" borderId="0" xfId="53" applyNumberFormat="1" applyAlignment="1">
      <alignment vertical="center"/>
    </xf>
    <xf numFmtId="188" fontId="0" fillId="0" borderId="0" xfId="53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188" fontId="21" fillId="0" borderId="0" xfId="52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52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188" fontId="21" fillId="0" borderId="0" xfId="52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8" fillId="0" borderId="0" xfId="54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43" fillId="0" borderId="0" xfId="0" applyFont="1" applyAlignment="1">
      <alignment vertical="center"/>
    </xf>
    <xf numFmtId="0" fontId="44" fillId="24" borderId="12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189" fontId="0" fillId="24" borderId="10" xfId="54" applyNumberFormat="1" applyFont="1" applyFill="1" applyBorder="1" applyAlignment="1">
      <alignment vertical="center"/>
    </xf>
    <xf numFmtId="0" fontId="18" fillId="24" borderId="12" xfId="0" applyFont="1" applyFill="1" applyBorder="1" applyAlignment="1">
      <alignment vertical="center"/>
    </xf>
    <xf numFmtId="0" fontId="18" fillId="24" borderId="13" xfId="0" applyFont="1" applyFill="1" applyBorder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4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4" xfId="0" applyFont="1" applyFill="1" applyBorder="1" applyAlignment="1">
      <alignment vertical="center"/>
    </xf>
    <xf numFmtId="189" fontId="19" fillId="24" borderId="16" xfId="54" applyNumberFormat="1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4" borderId="18" xfId="0" applyFont="1" applyFill="1" applyBorder="1" applyAlignment="1">
      <alignment vertical="center"/>
    </xf>
    <xf numFmtId="189" fontId="19" fillId="24" borderId="10" xfId="54" applyNumberFormat="1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8" fillId="24" borderId="19" xfId="0" applyFont="1" applyFill="1" applyBorder="1" applyAlignment="1">
      <alignment vertical="center"/>
    </xf>
    <xf numFmtId="0" fontId="18" fillId="24" borderId="20" xfId="0" applyFont="1" applyFill="1" applyBorder="1" applyAlignment="1">
      <alignment vertical="center"/>
    </xf>
    <xf numFmtId="0" fontId="18" fillId="24" borderId="21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4" applyNumberFormat="1" applyFont="1" applyFill="1" applyBorder="1" applyAlignment="1">
      <alignment horizontal="center" vertical="center"/>
    </xf>
    <xf numFmtId="189" fontId="0" fillId="24" borderId="11" xfId="54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8" fillId="24" borderId="11" xfId="0" applyFont="1" applyFill="1" applyBorder="1" applyAlignment="1">
      <alignment vertical="center"/>
    </xf>
    <xf numFmtId="0" fontId="18" fillId="24" borderId="24" xfId="0" applyFont="1" applyFill="1" applyBorder="1" applyAlignment="1">
      <alignment vertical="center"/>
    </xf>
    <xf numFmtId="189" fontId="0" fillId="24" borderId="25" xfId="54" applyNumberFormat="1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4" applyNumberFormat="1" applyFont="1" applyFill="1" applyBorder="1" applyAlignment="1">
      <alignment horizontal="center" vertical="center"/>
    </xf>
    <xf numFmtId="189" fontId="0" fillId="24" borderId="17" xfId="54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19" fillId="24" borderId="23" xfId="0" applyFont="1" applyFill="1" applyBorder="1" applyAlignment="1">
      <alignment vertical="center" wrapText="1"/>
    </xf>
    <xf numFmtId="0" fontId="19" fillId="24" borderId="27" xfId="0" applyFont="1" applyFill="1" applyBorder="1" applyAlignment="1">
      <alignment vertical="center" wrapText="1"/>
    </xf>
    <xf numFmtId="189" fontId="0" fillId="24" borderId="16" xfId="54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4" applyNumberFormat="1" applyFont="1" applyFill="1" applyAlignment="1">
      <alignment horizontal="center" vertical="center"/>
    </xf>
    <xf numFmtId="189" fontId="0" fillId="24" borderId="0" xfId="54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20" fillId="24" borderId="28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vertical="center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 wrapText="1"/>
    </xf>
    <xf numFmtId="49" fontId="18" fillId="0" borderId="11" xfId="54" applyNumberFormat="1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49" fontId="18" fillId="0" borderId="32" xfId="54" applyNumberFormat="1" applyFont="1" applyFill="1" applyBorder="1" applyAlignment="1">
      <alignment horizontal="center" vertical="center"/>
    </xf>
    <xf numFmtId="49" fontId="18" fillId="0" borderId="27" xfId="54" applyNumberFormat="1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center" vertical="center"/>
    </xf>
    <xf numFmtId="0" fontId="20" fillId="16" borderId="34" xfId="0" applyFont="1" applyFill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0" fillId="24" borderId="35" xfId="0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4" fontId="25" fillId="4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189" fontId="19" fillId="0" borderId="10" xfId="54" applyNumberFormat="1" applyFont="1" applyFill="1" applyBorder="1" applyAlignment="1">
      <alignment horizontal="center" vertical="center" wrapText="1"/>
    </xf>
    <xf numFmtId="189" fontId="0" fillId="0" borderId="10" xfId="54" applyNumberFormat="1" applyFont="1" applyFill="1" applyBorder="1" applyAlignment="1">
      <alignment vertical="center"/>
    </xf>
    <xf numFmtId="189" fontId="0" fillId="0" borderId="10" xfId="54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 wrapText="1"/>
    </xf>
    <xf numFmtId="0" fontId="18" fillId="25" borderId="14" xfId="0" applyFont="1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187" fontId="31" fillId="24" borderId="10" xfId="62" applyNumberFormat="1" applyFont="1" applyFill="1" applyBorder="1" applyAlignment="1">
      <alignment horizontal="center" vertical="center"/>
      <protection/>
    </xf>
    <xf numFmtId="14" fontId="0" fillId="24" borderId="10" xfId="0" applyNumberFormat="1" applyFont="1" applyFill="1" applyBorder="1" applyAlignment="1">
      <alignment vertical="center"/>
    </xf>
    <xf numFmtId="189" fontId="0" fillId="24" borderId="10" xfId="55" applyNumberFormat="1" applyFont="1" applyFill="1" applyBorder="1" applyAlignment="1">
      <alignment horizontal="center" vertical="center" wrapText="1"/>
    </xf>
    <xf numFmtId="198" fontId="25" fillId="0" borderId="10" xfId="52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justify" vertical="center" wrapText="1"/>
    </xf>
    <xf numFmtId="49" fontId="21" fillId="0" borderId="33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198" fontId="21" fillId="0" borderId="10" xfId="52" applyNumberFormat="1" applyFont="1" applyFill="1" applyBorder="1" applyAlignment="1">
      <alignment horizontal="right" vertical="center" wrapText="1"/>
    </xf>
    <xf numFmtId="189" fontId="19" fillId="0" borderId="10" xfId="55" applyNumberFormat="1" applyFont="1" applyFill="1" applyBorder="1" applyAlignment="1">
      <alignment horizontal="center" vertical="center" wrapText="1"/>
    </xf>
    <xf numFmtId="189" fontId="24" fillId="0" borderId="0" xfId="0" applyNumberFormat="1" applyFont="1" applyAlignment="1">
      <alignment vertical="center"/>
    </xf>
    <xf numFmtId="0" fontId="0" fillId="24" borderId="15" xfId="0" applyFill="1" applyBorder="1" applyAlignment="1">
      <alignment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26" borderId="10" xfId="59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45" fillId="24" borderId="10" xfId="0" applyFont="1" applyFill="1" applyBorder="1" applyAlignment="1">
      <alignment vertical="center" wrapText="1"/>
    </xf>
    <xf numFmtId="0" fontId="18" fillId="24" borderId="10" xfId="0" applyFont="1" applyFill="1" applyBorder="1" applyAlignment="1">
      <alignment horizontal="justify" vertical="center" wrapText="1"/>
    </xf>
    <xf numFmtId="3" fontId="21" fillId="24" borderId="10" xfId="0" applyNumberFormat="1" applyFont="1" applyFill="1" applyBorder="1" applyAlignment="1">
      <alignment horizontal="justify" vertical="center" wrapText="1"/>
    </xf>
    <xf numFmtId="189" fontId="0" fillId="24" borderId="10" xfId="55" applyNumberFormat="1" applyFont="1" applyFill="1" applyBorder="1" applyAlignment="1">
      <alignment horizontal="justify" vertical="center" wrapText="1"/>
    </xf>
    <xf numFmtId="189" fontId="0" fillId="24" borderId="10" xfId="55" applyNumberFormat="1" applyFont="1" applyFill="1" applyBorder="1" applyAlignment="1">
      <alignment horizontal="justify" vertical="top" wrapText="1"/>
    </xf>
    <xf numFmtId="0" fontId="31" fillId="24" borderId="10" xfId="0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43" fontId="27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89" fontId="0" fillId="0" borderId="10" xfId="54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left" vertical="center"/>
    </xf>
    <xf numFmtId="0" fontId="25" fillId="24" borderId="36" xfId="0" applyFont="1" applyFill="1" applyBorder="1" applyAlignment="1">
      <alignment horizontal="left" vertical="center"/>
    </xf>
    <xf numFmtId="0" fontId="19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174" fontId="0" fillId="0" borderId="10" xfId="58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61" applyBorder="1" applyAlignment="1">
      <alignment horizontal="justify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6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61" applyBorder="1" applyAlignment="1">
      <alignment horizontal="left" vertical="center" wrapText="1"/>
      <protection/>
    </xf>
    <xf numFmtId="0" fontId="0" fillId="0" borderId="10" xfId="61" applyBorder="1" applyAlignment="1">
      <alignment vertical="center" wrapText="1"/>
      <protection/>
    </xf>
    <xf numFmtId="187" fontId="31" fillId="0" borderId="10" xfId="62" applyNumberFormat="1" applyFont="1" applyBorder="1" applyAlignment="1">
      <alignment horizontal="center" vertical="center"/>
      <protection/>
    </xf>
    <xf numFmtId="0" fontId="0" fillId="0" borderId="15" xfId="0" applyBorder="1" applyAlignment="1">
      <alignment vertical="center" wrapText="1"/>
    </xf>
    <xf numFmtId="0" fontId="46" fillId="0" borderId="38" xfId="0" applyFont="1" applyBorder="1" applyAlignment="1">
      <alignment horizontal="justify" vertical="center"/>
    </xf>
    <xf numFmtId="0" fontId="0" fillId="0" borderId="15" xfId="0" applyFont="1" applyBorder="1" applyAlignment="1">
      <alignment vertical="top" wrapText="1"/>
    </xf>
    <xf numFmtId="0" fontId="0" fillId="24" borderId="10" xfId="6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horizontal="center" vertical="center"/>
    </xf>
    <xf numFmtId="174" fontId="0" fillId="24" borderId="10" xfId="58" applyFont="1" applyFill="1" applyBorder="1" applyAlignment="1">
      <alignment horizontal="center" vertical="center"/>
    </xf>
    <xf numFmtId="174" fontId="0" fillId="0" borderId="0" xfId="58" applyFont="1" applyAlignment="1">
      <alignment vertical="center"/>
    </xf>
    <xf numFmtId="174" fontId="0" fillId="24" borderId="10" xfId="58" applyFont="1" applyFill="1" applyBorder="1" applyAlignment="1">
      <alignment vertical="center"/>
    </xf>
    <xf numFmtId="0" fontId="0" fillId="24" borderId="25" xfId="0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/>
    </xf>
    <xf numFmtId="0" fontId="0" fillId="24" borderId="31" xfId="0" applyFont="1" applyFill="1" applyBorder="1" applyAlignment="1">
      <alignment horizontal="justify" vertical="center"/>
    </xf>
    <xf numFmtId="191" fontId="18" fillId="24" borderId="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/>
    </xf>
    <xf numFmtId="190" fontId="0" fillId="24" borderId="0" xfId="0" applyNumberFormat="1" applyFont="1" applyFill="1" applyBorder="1" applyAlignment="1">
      <alignment horizontal="left" vertical="center"/>
    </xf>
    <xf numFmtId="0" fontId="20" fillId="24" borderId="33" xfId="0" applyFont="1" applyFill="1" applyBorder="1" applyAlignment="1">
      <alignment horizontal="center" vertical="center"/>
    </xf>
    <xf numFmtId="3" fontId="19" fillId="24" borderId="34" xfId="0" applyNumberFormat="1" applyFont="1" applyFill="1" applyBorder="1" applyAlignment="1">
      <alignment horizontal="right" vertical="center"/>
    </xf>
    <xf numFmtId="0" fontId="19" fillId="24" borderId="34" xfId="0" applyFont="1" applyFill="1" applyBorder="1" applyAlignment="1">
      <alignment horizontal="left" vertical="center"/>
    </xf>
    <xf numFmtId="186" fontId="19" fillId="24" borderId="11" xfId="0" applyNumberFormat="1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9" fontId="0" fillId="0" borderId="0" xfId="0" applyNumberFormat="1" applyBorder="1" applyAlignment="1">
      <alignment vertical="center"/>
    </xf>
    <xf numFmtId="174" fontId="0" fillId="0" borderId="10" xfId="57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9" fontId="19" fillId="0" borderId="25" xfId="55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vertical="center" wrapText="1"/>
    </xf>
    <xf numFmtId="189" fontId="18" fillId="0" borderId="0" xfId="0" applyNumberFormat="1" applyFont="1" applyAlignment="1">
      <alignment vertical="center"/>
    </xf>
    <xf numFmtId="0" fontId="0" fillId="24" borderId="10" xfId="0" applyFont="1" applyFill="1" applyBorder="1" applyAlignment="1">
      <alignment horizontal="center" vertical="center" wrapText="1"/>
    </xf>
    <xf numFmtId="0" fontId="18" fillId="26" borderId="10" xfId="0" applyNumberFormat="1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vertical="center" wrapText="1"/>
    </xf>
    <xf numFmtId="0" fontId="18" fillId="26" borderId="10" xfId="0" applyFont="1" applyFill="1" applyBorder="1" applyAlignment="1">
      <alignment horizontal="justify" vertical="center" wrapText="1"/>
    </xf>
    <xf numFmtId="0" fontId="31" fillId="26" borderId="10" xfId="0" applyFont="1" applyFill="1" applyBorder="1" applyAlignment="1">
      <alignment horizontal="justify" vertical="center"/>
    </xf>
    <xf numFmtId="189" fontId="0" fillId="26" borderId="10" xfId="55" applyNumberFormat="1" applyFont="1" applyFill="1" applyBorder="1" applyAlignment="1">
      <alignment horizontal="justify" vertical="center" wrapText="1"/>
    </xf>
    <xf numFmtId="3" fontId="21" fillId="26" borderId="10" xfId="0" applyNumberFormat="1" applyFont="1" applyFill="1" applyBorder="1" applyAlignment="1">
      <alignment horizontal="justify" vertical="center" wrapText="1"/>
    </xf>
    <xf numFmtId="0" fontId="0" fillId="26" borderId="0" xfId="0" applyFill="1" applyBorder="1" applyAlignment="1">
      <alignment horizontal="center" vertical="center" wrapText="1"/>
    </xf>
    <xf numFmtId="3" fontId="21" fillId="26" borderId="10" xfId="0" applyNumberFormat="1" applyFont="1" applyFill="1" applyBorder="1" applyAlignment="1">
      <alignment horizontal="center" vertical="center" wrapText="1"/>
    </xf>
    <xf numFmtId="189" fontId="0" fillId="26" borderId="10" xfId="55" applyNumberFormat="1" applyFont="1" applyFill="1" applyBorder="1" applyAlignment="1">
      <alignment horizontal="center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4" fontId="0" fillId="24" borderId="39" xfId="0" applyNumberFormat="1" applyFont="1" applyFill="1" applyBorder="1" applyAlignment="1">
      <alignment horizontal="right" vertical="center"/>
    </xf>
    <xf numFmtId="4" fontId="19" fillId="24" borderId="34" xfId="0" applyNumberFormat="1" applyFont="1" applyFill="1" applyBorder="1" applyAlignment="1">
      <alignment horizontal="right" vertical="center"/>
    </xf>
    <xf numFmtId="0" fontId="0" fillId="24" borderId="25" xfId="0" applyFill="1" applyBorder="1" applyAlignment="1">
      <alignment horizontal="center" vertical="center" wrapText="1"/>
    </xf>
    <xf numFmtId="177" fontId="0" fillId="0" borderId="10" xfId="47" applyNumberFormat="1" applyFont="1" applyBorder="1" applyAlignment="1">
      <alignment vertical="center"/>
    </xf>
    <xf numFmtId="177" fontId="0" fillId="0" borderId="10" xfId="47" applyNumberFormat="1" applyFont="1" applyBorder="1" applyAlignment="1">
      <alignment/>
    </xf>
    <xf numFmtId="177" fontId="0" fillId="0" borderId="10" xfId="47" applyNumberFormat="1" applyFont="1" applyBorder="1" applyAlignment="1">
      <alignment vertical="top"/>
    </xf>
    <xf numFmtId="177" fontId="0" fillId="24" borderId="10" xfId="47" applyNumberFormat="1" applyFont="1" applyFill="1" applyBorder="1" applyAlignment="1">
      <alignment vertical="center"/>
    </xf>
    <xf numFmtId="177" fontId="0" fillId="24" borderId="10" xfId="47" applyNumberFormat="1" applyFont="1" applyFill="1" applyBorder="1" applyAlignment="1">
      <alignment/>
    </xf>
    <xf numFmtId="177" fontId="0" fillId="24" borderId="10" xfId="47" applyNumberFormat="1" applyFont="1" applyFill="1" applyBorder="1" applyAlignment="1">
      <alignment vertical="top"/>
    </xf>
    <xf numFmtId="177" fontId="47" fillId="0" borderId="0" xfId="47" applyNumberFormat="1" applyFont="1" applyAlignment="1">
      <alignment/>
    </xf>
    <xf numFmtId="177" fontId="0" fillId="24" borderId="0" xfId="47" applyNumberFormat="1" applyFont="1" applyFill="1" applyBorder="1" applyAlignment="1">
      <alignment vertical="center"/>
    </xf>
    <xf numFmtId="177" fontId="0" fillId="0" borderId="10" xfId="47" applyNumberFormat="1" applyFont="1" applyBorder="1" applyAlignment="1">
      <alignment horizontal="center" vertical="center"/>
    </xf>
    <xf numFmtId="217" fontId="0" fillId="0" borderId="0" xfId="0" applyNumberFormat="1" applyAlignment="1">
      <alignment vertical="center"/>
    </xf>
    <xf numFmtId="0" fontId="19" fillId="24" borderId="0" xfId="0" applyFont="1" applyFill="1" applyAlignment="1">
      <alignment vertical="center"/>
    </xf>
    <xf numFmtId="0" fontId="48" fillId="0" borderId="0" xfId="0" applyFont="1" applyAlignment="1">
      <alignment horizontal="center" vertical="center" wrapText="1"/>
    </xf>
    <xf numFmtId="177" fontId="0" fillId="0" borderId="39" xfId="47" applyNumberFormat="1" applyFont="1" applyBorder="1" applyAlignment="1">
      <alignment vertical="top"/>
    </xf>
    <xf numFmtId="177" fontId="0" fillId="24" borderId="39" xfId="47" applyNumberFormat="1" applyFont="1" applyFill="1" applyBorder="1" applyAlignment="1">
      <alignment vertical="top"/>
    </xf>
    <xf numFmtId="176" fontId="0" fillId="26" borderId="39" xfId="59" applyFont="1" applyFill="1" applyBorder="1" applyAlignment="1">
      <alignment vertical="center"/>
    </xf>
    <xf numFmtId="189" fontId="19" fillId="0" borderId="40" xfId="55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169" fontId="0" fillId="0" borderId="31" xfId="0" applyNumberFormat="1" applyBorder="1" applyAlignment="1">
      <alignment vertical="center"/>
    </xf>
    <xf numFmtId="169" fontId="0" fillId="24" borderId="31" xfId="0" applyNumberFormat="1" applyFill="1" applyBorder="1" applyAlignment="1">
      <alignment vertical="center"/>
    </xf>
    <xf numFmtId="189" fontId="19" fillId="0" borderId="31" xfId="55" applyNumberFormat="1" applyFont="1" applyFill="1" applyBorder="1" applyAlignment="1">
      <alignment horizontal="center" vertical="center" wrapText="1"/>
    </xf>
    <xf numFmtId="176" fontId="19" fillId="0" borderId="31" xfId="0" applyNumberFormat="1" applyFont="1" applyBorder="1" applyAlignment="1">
      <alignment vertical="center"/>
    </xf>
    <xf numFmtId="205" fontId="25" fillId="4" borderId="10" xfId="0" applyNumberFormat="1" applyFont="1" applyFill="1" applyBorder="1" applyAlignment="1">
      <alignment vertical="center"/>
    </xf>
    <xf numFmtId="0" fontId="19" fillId="24" borderId="10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justify" vertical="center" wrapText="1"/>
    </xf>
    <xf numFmtId="189" fontId="19" fillId="24" borderId="10" xfId="55" applyNumberFormat="1" applyFont="1" applyFill="1" applyBorder="1" applyAlignment="1">
      <alignment horizontal="left" vertical="center" wrapText="1"/>
    </xf>
    <xf numFmtId="177" fontId="19" fillId="24" borderId="10" xfId="55" applyNumberFormat="1" applyFont="1" applyFill="1" applyBorder="1" applyAlignment="1">
      <alignment horizontal="left" vertical="center" wrapText="1"/>
    </xf>
    <xf numFmtId="176" fontId="19" fillId="24" borderId="10" xfId="0" applyNumberFormat="1" applyFont="1" applyFill="1" applyBorder="1" applyAlignment="1">
      <alignment vertical="center"/>
    </xf>
    <xf numFmtId="176" fontId="19" fillId="24" borderId="39" xfId="0" applyNumberFormat="1" applyFont="1" applyFill="1" applyBorder="1" applyAlignment="1">
      <alignment vertical="center"/>
    </xf>
    <xf numFmtId="0" fontId="19" fillId="0" borderId="39" xfId="0" applyFont="1" applyBorder="1" applyAlignment="1">
      <alignment horizontal="center" vertical="center" wrapText="1"/>
    </xf>
    <xf numFmtId="3" fontId="0" fillId="24" borderId="39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 wrapText="1"/>
    </xf>
    <xf numFmtId="0" fontId="19" fillId="26" borderId="41" xfId="0" applyFont="1" applyFill="1" applyBorder="1" applyAlignment="1">
      <alignment horizontal="center" vertical="center" wrapText="1"/>
    </xf>
    <xf numFmtId="0" fontId="19" fillId="26" borderId="42" xfId="0" applyFont="1" applyFill="1" applyBorder="1" applyAlignment="1">
      <alignment horizontal="center" vertical="center" wrapText="1"/>
    </xf>
    <xf numFmtId="0" fontId="19" fillId="26" borderId="34" xfId="0" applyFont="1" applyFill="1" applyBorder="1" applyAlignment="1">
      <alignment horizontal="center" vertical="center" wrapText="1"/>
    </xf>
    <xf numFmtId="0" fontId="19" fillId="26" borderId="11" xfId="0" applyFont="1" applyFill="1" applyBorder="1" applyAlignment="1">
      <alignment horizontal="center" vertical="center" wrapText="1"/>
    </xf>
    <xf numFmtId="0" fontId="19" fillId="26" borderId="27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9" fillId="26" borderId="31" xfId="0" applyFont="1" applyFill="1" applyBorder="1" applyAlignment="1">
      <alignment horizontal="center" vertical="center" wrapText="1"/>
    </xf>
    <xf numFmtId="0" fontId="19" fillId="26" borderId="0" xfId="0" applyFont="1" applyFill="1" applyBorder="1" applyAlignment="1">
      <alignment horizontal="center" vertical="center" wrapText="1"/>
    </xf>
    <xf numFmtId="0" fontId="19" fillId="26" borderId="32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0" fillId="24" borderId="36" xfId="0" applyFont="1" applyFill="1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35" xfId="0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200" fontId="19" fillId="0" borderId="10" xfId="0" applyNumberFormat="1" applyFont="1" applyBorder="1" applyAlignment="1">
      <alignment horizontal="center" vertical="center"/>
    </xf>
    <xf numFmtId="200" fontId="19" fillId="0" borderId="39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left" vertical="center"/>
    </xf>
    <xf numFmtId="0" fontId="0" fillId="24" borderId="35" xfId="0" applyFont="1" applyFill="1" applyBorder="1" applyAlignment="1">
      <alignment horizontal="left" vertical="center"/>
    </xf>
    <xf numFmtId="0" fontId="19" fillId="27" borderId="3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39" xfId="0" applyFont="1" applyBorder="1" applyAlignment="1">
      <alignment horizontal="right" vertical="center"/>
    </xf>
    <xf numFmtId="0" fontId="19" fillId="0" borderId="36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8" fillId="24" borderId="43" xfId="0" applyNumberFormat="1" applyFont="1" applyFill="1" applyBorder="1" applyAlignment="1">
      <alignment horizontal="center" vertical="center" wrapText="1"/>
    </xf>
    <xf numFmtId="0" fontId="18" fillId="24" borderId="33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49" fillId="24" borderId="25" xfId="0" applyFont="1" applyFill="1" applyBorder="1" applyAlignment="1">
      <alignment horizontal="center" vertical="center" wrapText="1"/>
    </xf>
    <xf numFmtId="0" fontId="49" fillId="24" borderId="33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0" fillId="24" borderId="39" xfId="0" applyFont="1" applyFill="1" applyBorder="1" applyAlignment="1">
      <alignment horizontal="left" vertical="center" wrapText="1"/>
    </xf>
    <xf numFmtId="0" fontId="19" fillId="24" borderId="40" xfId="0" applyFont="1" applyFill="1" applyBorder="1" applyAlignment="1">
      <alignment horizontal="left" vertical="center" wrapText="1"/>
    </xf>
    <xf numFmtId="0" fontId="19" fillId="24" borderId="41" xfId="0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left" vertical="center" wrapText="1"/>
    </xf>
    <xf numFmtId="0" fontId="19" fillId="24" borderId="34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left" vertical="center"/>
    </xf>
    <xf numFmtId="0" fontId="0" fillId="24" borderId="41" xfId="0" applyFont="1" applyFill="1" applyBorder="1" applyAlignment="1">
      <alignment horizontal="left" vertical="center"/>
    </xf>
    <xf numFmtId="0" fontId="0" fillId="24" borderId="42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27" xfId="0" applyFont="1" applyFill="1" applyBorder="1" applyAlignment="1">
      <alignment horizontal="left" vertical="center"/>
    </xf>
    <xf numFmtId="49" fontId="18" fillId="0" borderId="11" xfId="54" applyNumberFormat="1" applyFont="1" applyFill="1" applyBorder="1" applyAlignment="1">
      <alignment horizontal="center" vertical="center"/>
    </xf>
    <xf numFmtId="0" fontId="19" fillId="16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49" fontId="18" fillId="0" borderId="0" xfId="54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4" fontId="22" fillId="0" borderId="39" xfId="0" applyNumberFormat="1" applyFont="1" applyBorder="1" applyAlignment="1">
      <alignment horizontal="center" vertical="center"/>
    </xf>
    <xf numFmtId="14" fontId="22" fillId="0" borderId="35" xfId="0" applyNumberFormat="1" applyFont="1" applyBorder="1" applyAlignment="1">
      <alignment horizontal="center" vertic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41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14" fontId="0" fillId="24" borderId="19" xfId="0" applyNumberFormat="1" applyFont="1" applyFill="1" applyBorder="1" applyAlignment="1">
      <alignment horizontal="center" vertical="center" wrapText="1"/>
    </xf>
    <xf numFmtId="14" fontId="0" fillId="24" borderId="20" xfId="0" applyNumberFormat="1" applyFont="1" applyFill="1" applyBorder="1" applyAlignment="1">
      <alignment horizontal="center" vertical="center" wrapText="1"/>
    </xf>
    <xf numFmtId="14" fontId="0" fillId="24" borderId="51" xfId="0" applyNumberFormat="1" applyFont="1" applyFill="1" applyBorder="1" applyAlignment="1">
      <alignment horizontal="center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0" fillId="24" borderId="53" xfId="0" applyFont="1" applyFill="1" applyBorder="1" applyAlignment="1">
      <alignment horizontal="center" vertical="center" wrapText="1"/>
    </xf>
    <xf numFmtId="0" fontId="30" fillId="24" borderId="54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24" borderId="5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49" fillId="24" borderId="57" xfId="0" applyFont="1" applyFill="1" applyBorder="1" applyAlignment="1">
      <alignment horizontal="left" vertical="center"/>
    </xf>
    <xf numFmtId="0" fontId="49" fillId="24" borderId="48" xfId="0" applyFont="1" applyFill="1" applyBorder="1" applyAlignment="1">
      <alignment horizontal="left" vertical="center"/>
    </xf>
    <xf numFmtId="0" fontId="19" fillId="24" borderId="58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89" fontId="19" fillId="24" borderId="10" xfId="54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25" fillId="24" borderId="59" xfId="0" applyFont="1" applyFill="1" applyBorder="1" applyAlignment="1">
      <alignment horizontal="right" vertical="center"/>
    </xf>
    <xf numFmtId="0" fontId="25" fillId="24" borderId="20" xfId="0" applyFont="1" applyFill="1" applyBorder="1" applyAlignment="1">
      <alignment horizontal="right" vertical="center"/>
    </xf>
    <xf numFmtId="0" fontId="25" fillId="24" borderId="21" xfId="0" applyFont="1" applyFill="1" applyBorder="1" applyAlignment="1">
      <alignment horizontal="right" vertical="center"/>
    </xf>
    <xf numFmtId="0" fontId="19" fillId="24" borderId="57" xfId="0" applyFont="1" applyFill="1" applyBorder="1" applyAlignment="1">
      <alignment horizontal="left" vertical="center"/>
    </xf>
    <xf numFmtId="0" fontId="19" fillId="24" borderId="48" xfId="0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 horizontal="center" vertical="center"/>
    </xf>
    <xf numFmtId="0" fontId="19" fillId="24" borderId="58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189" fontId="19" fillId="24" borderId="25" xfId="54" applyNumberFormat="1" applyFont="1" applyFill="1" applyBorder="1" applyAlignment="1">
      <alignment horizontal="center" vertical="center"/>
    </xf>
    <xf numFmtId="189" fontId="19" fillId="24" borderId="33" xfId="54" applyNumberFormat="1" applyFont="1" applyFill="1" applyBorder="1" applyAlignment="1">
      <alignment horizontal="center" vertical="center"/>
    </xf>
    <xf numFmtId="189" fontId="19" fillId="24" borderId="25" xfId="54" applyNumberFormat="1" applyFont="1" applyFill="1" applyBorder="1" applyAlignment="1">
      <alignment horizontal="center" vertical="center" wrapText="1"/>
    </xf>
    <xf numFmtId="189" fontId="19" fillId="24" borderId="33" xfId="54" applyNumberFormat="1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left" vertical="center"/>
    </xf>
    <xf numFmtId="0" fontId="25" fillId="24" borderId="36" xfId="0" applyFont="1" applyFill="1" applyBorder="1" applyAlignment="1">
      <alignment horizontal="left" vertical="center"/>
    </xf>
    <xf numFmtId="0" fontId="19" fillId="24" borderId="26" xfId="0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horizontal="left" vertical="center"/>
    </xf>
    <xf numFmtId="0" fontId="0" fillId="24" borderId="36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50" xfId="0" applyFont="1" applyFill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61" xfId="0" applyFont="1" applyFill="1" applyBorder="1" applyAlignment="1">
      <alignment horizontal="center" vertical="center" wrapText="1"/>
    </xf>
    <xf numFmtId="189" fontId="19" fillId="24" borderId="62" xfId="54" applyNumberFormat="1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189" fontId="20" fillId="24" borderId="62" xfId="54" applyNumberFormat="1" applyFont="1" applyFill="1" applyBorder="1" applyAlignment="1">
      <alignment horizontal="center" vertical="center" wrapText="1"/>
    </xf>
    <xf numFmtId="189" fontId="20" fillId="24" borderId="33" xfId="54" applyNumberFormat="1" applyFont="1" applyFill="1" applyBorder="1" applyAlignment="1">
      <alignment horizontal="center" vertical="center" wrapText="1"/>
    </xf>
    <xf numFmtId="189" fontId="20" fillId="24" borderId="10" xfId="54" applyNumberFormat="1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/>
    </xf>
    <xf numFmtId="0" fontId="18" fillId="24" borderId="40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right" vertical="center"/>
    </xf>
    <xf numFmtId="0" fontId="18" fillId="24" borderId="35" xfId="0" applyFont="1" applyFill="1" applyBorder="1" applyAlignment="1">
      <alignment horizontal="center" vertical="center"/>
    </xf>
    <xf numFmtId="0" fontId="0" fillId="24" borderId="37" xfId="0" applyFill="1" applyBorder="1" applyAlignment="1">
      <alignment horizontal="left" vertical="center"/>
    </xf>
    <xf numFmtId="0" fontId="0" fillId="24" borderId="36" xfId="0" applyFill="1" applyBorder="1" applyAlignment="1">
      <alignment horizontal="left" vertical="center"/>
    </xf>
    <xf numFmtId="0" fontId="0" fillId="24" borderId="35" xfId="0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  <xf numFmtId="0" fontId="25" fillId="24" borderId="58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right" vertical="center"/>
    </xf>
    <xf numFmtId="0" fontId="25" fillId="24" borderId="42" xfId="0" applyFont="1" applyFill="1" applyBorder="1" applyAlignment="1">
      <alignment horizontal="right" vertical="center"/>
    </xf>
    <xf numFmtId="0" fontId="25" fillId="0" borderId="39" xfId="0" applyFont="1" applyFill="1" applyBorder="1" applyAlignment="1">
      <alignment horizontal="justify" vertical="center" wrapText="1"/>
    </xf>
    <xf numFmtId="0" fontId="25" fillId="0" borderId="35" xfId="0" applyFont="1" applyFill="1" applyBorder="1" applyAlignment="1">
      <alignment horizontal="justify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right" vertical="center"/>
    </xf>
    <xf numFmtId="0" fontId="25" fillId="0" borderId="36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30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9" fontId="19" fillId="0" borderId="39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4" borderId="10" xfId="0" applyFont="1" applyFill="1" applyBorder="1" applyAlignment="1">
      <alignment horizontal="left" vertical="center"/>
    </xf>
    <xf numFmtId="3" fontId="25" fillId="4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174" fontId="0" fillId="0" borderId="25" xfId="57" applyFont="1" applyFill="1" applyBorder="1" applyAlignment="1">
      <alignment horizontal="center" vertical="center"/>
    </xf>
    <xf numFmtId="174" fontId="0" fillId="0" borderId="43" xfId="57" applyFont="1" applyFill="1" applyBorder="1" applyAlignment="1">
      <alignment horizontal="center" vertical="center"/>
    </xf>
    <xf numFmtId="174" fontId="0" fillId="0" borderId="33" xfId="57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205" fontId="0" fillId="24" borderId="25" xfId="57" applyNumberFormat="1" applyFont="1" applyFill="1" applyBorder="1" applyAlignment="1">
      <alignment horizontal="center" vertical="center"/>
    </xf>
    <xf numFmtId="205" fontId="0" fillId="24" borderId="43" xfId="57" applyNumberFormat="1" applyFont="1" applyFill="1" applyBorder="1" applyAlignment="1">
      <alignment horizontal="center" vertical="center"/>
    </xf>
    <xf numFmtId="205" fontId="0" fillId="24" borderId="33" xfId="57" applyNumberFormat="1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6" borderId="40" xfId="0" applyFont="1" applyFill="1" applyBorder="1" applyAlignment="1">
      <alignment horizontal="left" vertical="center" wrapText="1"/>
    </xf>
    <xf numFmtId="0" fontId="0" fillId="26" borderId="41" xfId="0" applyFont="1" applyFill="1" applyBorder="1" applyAlignment="1">
      <alignment horizontal="left" vertical="center" wrapText="1"/>
    </xf>
    <xf numFmtId="0" fontId="0" fillId="26" borderId="42" xfId="0" applyFont="1" applyFill="1" applyBorder="1" applyAlignment="1">
      <alignment horizontal="left" vertical="center" wrapText="1"/>
    </xf>
    <xf numFmtId="0" fontId="0" fillId="26" borderId="34" xfId="0" applyFont="1" applyFill="1" applyBorder="1" applyAlignment="1">
      <alignment horizontal="left" vertical="center" wrapText="1"/>
    </xf>
    <xf numFmtId="0" fontId="0" fillId="26" borderId="11" xfId="0" applyFont="1" applyFill="1" applyBorder="1" applyAlignment="1">
      <alignment horizontal="left" vertical="center" wrapText="1"/>
    </xf>
    <xf numFmtId="0" fontId="0" fillId="26" borderId="27" xfId="0" applyFont="1" applyFill="1" applyBorder="1" applyAlignment="1">
      <alignment horizontal="left" vertical="center" wrapText="1"/>
    </xf>
    <xf numFmtId="0" fontId="0" fillId="26" borderId="31" xfId="0" applyFont="1" applyFill="1" applyBorder="1" applyAlignment="1">
      <alignment horizontal="left" vertical="center" wrapText="1"/>
    </xf>
    <xf numFmtId="0" fontId="0" fillId="26" borderId="0" xfId="0" applyFont="1" applyFill="1" applyBorder="1" applyAlignment="1">
      <alignment horizontal="left" vertical="center" wrapText="1"/>
    </xf>
    <xf numFmtId="0" fontId="0" fillId="26" borderId="32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6" borderId="40" xfId="0" applyFill="1" applyBorder="1" applyAlignment="1">
      <alignment horizontal="left" vertical="center" wrapText="1"/>
    </xf>
    <xf numFmtId="0" fontId="0" fillId="26" borderId="41" xfId="0" applyFill="1" applyBorder="1" applyAlignment="1">
      <alignment horizontal="left" vertical="center" wrapText="1"/>
    </xf>
    <xf numFmtId="0" fontId="0" fillId="26" borderId="42" xfId="0" applyFill="1" applyBorder="1" applyAlignment="1">
      <alignment horizontal="left" vertical="center" wrapText="1"/>
    </xf>
    <xf numFmtId="0" fontId="0" fillId="26" borderId="34" xfId="0" applyFill="1" applyBorder="1" applyAlignment="1">
      <alignment horizontal="left" vertical="center" wrapText="1"/>
    </xf>
    <xf numFmtId="0" fontId="0" fillId="26" borderId="11" xfId="0" applyFill="1" applyBorder="1" applyAlignment="1">
      <alignment horizontal="left" vertical="center" wrapText="1"/>
    </xf>
    <xf numFmtId="0" fontId="0" fillId="26" borderId="27" xfId="0" applyFill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[0]_3-SISTEMA DESARROLLO ADMINISTRATIVO-POA 2008-1" xfId="50"/>
    <cellStyle name="Millares 2" xfId="51"/>
    <cellStyle name="Millares_3-SISTEMA DESARROLLO ADMINISTRATIVO-POA 2008-1" xfId="52"/>
    <cellStyle name="Millares_Copia de MATRICES OPERATIVAS PROYECTOS PAT 07-09-AJUSTADAS-2008" xfId="53"/>
    <cellStyle name="Millares_FORMATO POA" xfId="54"/>
    <cellStyle name="Millares_Libro2" xfId="55"/>
    <cellStyle name="Currency" xfId="56"/>
    <cellStyle name="Currency [0]" xfId="57"/>
    <cellStyle name="Moneda [0] 2" xfId="58"/>
    <cellStyle name="Moneda 2" xfId="59"/>
    <cellStyle name="Neutral" xfId="60"/>
    <cellStyle name="Normal 2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1047750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1790700</xdr:colOff>
      <xdr:row>3</xdr:row>
      <xdr:rowOff>209550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343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0</xdr:col>
      <xdr:colOff>1323975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133350</xdr:rowOff>
    </xdr:from>
    <xdr:to>
      <xdr:col>2</xdr:col>
      <xdr:colOff>28575</xdr:colOff>
      <xdr:row>3</xdr:row>
      <xdr:rowOff>257175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1.2.%20FEV-16%20Instrumentos%20de%20Planificaci&#243;n%20para%20areas%20protegidas%202021%20aju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1.2.%20FEV-16%20Instrumentos%20de%20Planificaci&#243;n%20para%20areas%20protegidas%202021%20AJUSTADO%2003-02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B."/>
      <sheetName val="POA H.C. "/>
      <sheetName val="POA H.D."/>
    </sheetNames>
    <sheetDataSet>
      <sheetData sheetId="0">
        <row r="96">
          <cell r="G96">
            <v>68442480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 ajust"/>
      <sheetName val="POA H.B."/>
      <sheetName val="POA H.C. "/>
      <sheetName val="POA H.D."/>
    </sheetNames>
    <sheetDataSet>
      <sheetData sheetId="0">
        <row r="11">
          <cell r="I11">
            <v>501078181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showGridLines="0" tabSelected="1" zoomScale="89" zoomScaleNormal="89" zoomScalePageLayoutView="0" workbookViewId="0" topLeftCell="A4">
      <selection activeCell="H9" sqref="H9"/>
    </sheetView>
  </sheetViews>
  <sheetFormatPr defaultColWidth="11.421875" defaultRowHeight="12.75"/>
  <cols>
    <col min="1" max="1" width="4.00390625" style="1" customWidth="1"/>
    <col min="2" max="2" width="16.00390625" style="1" customWidth="1"/>
    <col min="3" max="3" width="12.28125" style="1" hidden="1" customWidth="1"/>
    <col min="4" max="4" width="11.28125" style="1" customWidth="1"/>
    <col min="5" max="5" width="9.28125" style="1" customWidth="1"/>
    <col min="6" max="6" width="25.00390625" style="1" customWidth="1"/>
    <col min="7" max="7" width="25.28125" style="3" customWidth="1"/>
    <col min="8" max="8" width="22.28125" style="1" customWidth="1"/>
    <col min="9" max="10" width="19.8515625" style="1" customWidth="1"/>
    <col min="11" max="11" width="22.57421875" style="2" customWidth="1"/>
    <col min="12" max="12" width="27.421875" style="1" customWidth="1"/>
    <col min="13" max="14" width="31.421875" style="1" customWidth="1"/>
    <col min="15" max="17" width="28.57421875" style="1" customWidth="1"/>
    <col min="18" max="18" width="27.8515625" style="1" customWidth="1"/>
    <col min="19" max="19" width="35.8515625" style="1" customWidth="1"/>
    <col min="20" max="20" width="15.00390625" style="1" hidden="1" customWidth="1"/>
    <col min="21" max="21" width="35.8515625" style="1" customWidth="1"/>
    <col min="22" max="22" width="13.421875" style="1" bestFit="1" customWidth="1"/>
    <col min="23" max="16384" width="11.421875" style="1" customWidth="1"/>
  </cols>
  <sheetData>
    <row r="1" spans="1:18" ht="31.5" customHeight="1">
      <c r="A1" s="334"/>
      <c r="B1" s="334"/>
      <c r="C1" s="335" t="s">
        <v>49</v>
      </c>
      <c r="D1" s="336"/>
      <c r="E1" s="336"/>
      <c r="F1" s="336"/>
      <c r="G1" s="336"/>
      <c r="H1" s="336"/>
      <c r="I1" s="336"/>
      <c r="J1" s="337"/>
      <c r="K1" s="341" t="s">
        <v>92</v>
      </c>
      <c r="L1" s="341"/>
      <c r="M1" s="341"/>
      <c r="N1" s="341"/>
      <c r="O1" s="341"/>
      <c r="P1" s="341"/>
      <c r="Q1" s="341"/>
      <c r="R1" s="341"/>
    </row>
    <row r="2" spans="1:18" ht="19.5" customHeight="1">
      <c r="A2" s="334"/>
      <c r="B2" s="334"/>
      <c r="C2" s="338"/>
      <c r="D2" s="339"/>
      <c r="E2" s="339"/>
      <c r="F2" s="339"/>
      <c r="G2" s="339"/>
      <c r="H2" s="339"/>
      <c r="I2" s="339"/>
      <c r="J2" s="340"/>
      <c r="K2" s="256" t="s">
        <v>51</v>
      </c>
      <c r="L2" s="256"/>
      <c r="M2" s="256"/>
      <c r="N2" s="256"/>
      <c r="O2" s="256"/>
      <c r="P2" s="256"/>
      <c r="Q2" s="256"/>
      <c r="R2" s="256"/>
    </row>
    <row r="3" spans="1:18" ht="19.5" customHeight="1">
      <c r="A3" s="334"/>
      <c r="B3" s="334"/>
      <c r="C3" s="335" t="s">
        <v>50</v>
      </c>
      <c r="D3" s="336"/>
      <c r="E3" s="336"/>
      <c r="F3" s="336"/>
      <c r="G3" s="336"/>
      <c r="H3" s="336"/>
      <c r="I3" s="336"/>
      <c r="J3" s="337"/>
      <c r="K3" s="256" t="s">
        <v>52</v>
      </c>
      <c r="L3" s="256"/>
      <c r="M3" s="256"/>
      <c r="N3" s="121"/>
      <c r="O3" s="121"/>
      <c r="P3" s="121"/>
      <c r="Q3" s="256" t="s">
        <v>64</v>
      </c>
      <c r="R3" s="256"/>
    </row>
    <row r="4" spans="1:18" ht="24.75" customHeight="1">
      <c r="A4" s="334"/>
      <c r="B4" s="334"/>
      <c r="C4" s="338"/>
      <c r="D4" s="339"/>
      <c r="E4" s="339"/>
      <c r="F4" s="339"/>
      <c r="G4" s="339"/>
      <c r="H4" s="339"/>
      <c r="I4" s="339"/>
      <c r="J4" s="340"/>
      <c r="K4" s="342" t="s">
        <v>115</v>
      </c>
      <c r="L4" s="343"/>
      <c r="M4" s="344"/>
      <c r="N4" s="122"/>
      <c r="O4" s="122"/>
      <c r="P4" s="122"/>
      <c r="Q4" s="345">
        <v>44015</v>
      </c>
      <c r="R4" s="346"/>
    </row>
    <row r="5" spans="1:18" ht="31.5" customHeight="1">
      <c r="A5" s="279" t="s">
        <v>95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20" ht="30.75" customHeight="1">
      <c r="A6" s="329" t="s">
        <v>3</v>
      </c>
      <c r="B6" s="329"/>
      <c r="C6" s="329"/>
      <c r="D6" s="330" t="s">
        <v>265</v>
      </c>
      <c r="E6" s="330"/>
      <c r="F6" s="330"/>
      <c r="G6" s="330"/>
      <c r="H6" s="90" t="s">
        <v>0</v>
      </c>
      <c r="I6" s="91" t="s">
        <v>1</v>
      </c>
      <c r="J6" s="85"/>
      <c r="K6" s="101"/>
      <c r="L6" s="331"/>
      <c r="M6" s="331"/>
      <c r="N6" s="82"/>
      <c r="O6" s="82"/>
      <c r="P6" s="82"/>
      <c r="Q6" s="82"/>
      <c r="R6" s="87"/>
      <c r="T6" s="234" t="s">
        <v>266</v>
      </c>
    </row>
    <row r="7" spans="1:20" ht="34.5" customHeight="1">
      <c r="A7" s="314" t="s">
        <v>59</v>
      </c>
      <c r="B7" s="314"/>
      <c r="C7" s="314"/>
      <c r="D7" s="332" t="s">
        <v>116</v>
      </c>
      <c r="E7" s="332"/>
      <c r="F7" s="332"/>
      <c r="G7" s="332"/>
      <c r="H7" s="187" t="s">
        <v>96</v>
      </c>
      <c r="I7" s="220">
        <v>501078180.85</v>
      </c>
      <c r="J7" s="188"/>
      <c r="K7" s="189"/>
      <c r="L7" s="333"/>
      <c r="M7" s="333"/>
      <c r="N7" s="31"/>
      <c r="O7" s="31"/>
      <c r="P7" s="31"/>
      <c r="Q7" s="31"/>
      <c r="R7" s="88"/>
      <c r="T7" s="234" t="s">
        <v>267</v>
      </c>
    </row>
    <row r="8" spans="1:20" ht="34.5" customHeight="1">
      <c r="A8" s="314" t="s">
        <v>2</v>
      </c>
      <c r="B8" s="314"/>
      <c r="C8" s="314"/>
      <c r="D8" s="315" t="s">
        <v>117</v>
      </c>
      <c r="E8" s="288"/>
      <c r="F8" s="288"/>
      <c r="G8" s="289"/>
      <c r="H8" s="190" t="s">
        <v>89</v>
      </c>
      <c r="I8" s="220">
        <v>3760264645</v>
      </c>
      <c r="J8" s="188"/>
      <c r="K8" s="189"/>
      <c r="L8" s="192"/>
      <c r="M8" s="192"/>
      <c r="N8" s="192"/>
      <c r="O8" s="192"/>
      <c r="P8" s="192"/>
      <c r="Q8" s="192"/>
      <c r="R8" s="88"/>
      <c r="T8" s="234" t="s">
        <v>268</v>
      </c>
    </row>
    <row r="9" spans="1:20" ht="33" customHeight="1">
      <c r="A9" s="316" t="s">
        <v>60</v>
      </c>
      <c r="B9" s="317"/>
      <c r="C9" s="318"/>
      <c r="D9" s="322">
        <v>22320305102</v>
      </c>
      <c r="E9" s="323"/>
      <c r="F9" s="323"/>
      <c r="G9" s="324"/>
      <c r="H9" s="190" t="s">
        <v>90</v>
      </c>
      <c r="I9" s="253" t="s">
        <v>4</v>
      </c>
      <c r="J9" s="191"/>
      <c r="K9" s="192"/>
      <c r="L9" s="192"/>
      <c r="M9" s="192"/>
      <c r="N9" s="192"/>
      <c r="O9" s="192"/>
      <c r="P9" s="192"/>
      <c r="Q9" s="192"/>
      <c r="R9" s="88"/>
      <c r="T9" s="234" t="s">
        <v>269</v>
      </c>
    </row>
    <row r="10" spans="1:20" ht="30" customHeight="1">
      <c r="A10" s="319"/>
      <c r="B10" s="320"/>
      <c r="C10" s="321"/>
      <c r="D10" s="325"/>
      <c r="E10" s="326"/>
      <c r="F10" s="326"/>
      <c r="G10" s="327"/>
      <c r="H10" s="190" t="s">
        <v>91</v>
      </c>
      <c r="I10" s="253" t="s">
        <v>4</v>
      </c>
      <c r="J10" s="191"/>
      <c r="K10" s="192"/>
      <c r="L10" s="31"/>
      <c r="M10" s="31"/>
      <c r="N10" s="31"/>
      <c r="O10" s="31"/>
      <c r="P10" s="31"/>
      <c r="Q10" s="31"/>
      <c r="R10" s="88"/>
      <c r="T10" s="234" t="s">
        <v>270</v>
      </c>
    </row>
    <row r="11" spans="1:20" ht="22.5" customHeight="1">
      <c r="A11" s="299" t="s">
        <v>103</v>
      </c>
      <c r="B11" s="299"/>
      <c r="C11" s="299"/>
      <c r="D11" s="299"/>
      <c r="E11" s="299"/>
      <c r="F11" s="299"/>
      <c r="G11" s="300"/>
      <c r="H11" s="193" t="s">
        <v>9</v>
      </c>
      <c r="I11" s="221">
        <f>SUM(I7:I10)</f>
        <v>4261342825.85</v>
      </c>
      <c r="J11" s="195"/>
      <c r="K11" s="196"/>
      <c r="L11" s="328"/>
      <c r="M11" s="328"/>
      <c r="N11" s="86"/>
      <c r="O11" s="86"/>
      <c r="P11" s="86"/>
      <c r="Q11" s="86"/>
      <c r="R11" s="89"/>
      <c r="T11" s="234" t="s">
        <v>271</v>
      </c>
    </row>
    <row r="12" spans="1:20" ht="22.5" customHeight="1">
      <c r="A12" s="299" t="s">
        <v>102</v>
      </c>
      <c r="B12" s="299"/>
      <c r="C12" s="299"/>
      <c r="D12" s="299"/>
      <c r="E12" s="299"/>
      <c r="F12" s="299"/>
      <c r="G12" s="300"/>
      <c r="H12" s="193" t="s">
        <v>9</v>
      </c>
      <c r="I12" s="194">
        <f>'[1]POA H.B.'!G96</f>
        <v>68442480</v>
      </c>
      <c r="J12" s="195"/>
      <c r="K12" s="196"/>
      <c r="L12" s="86"/>
      <c r="M12" s="86"/>
      <c r="N12" s="86"/>
      <c r="O12" s="86"/>
      <c r="P12" s="86"/>
      <c r="Q12" s="86"/>
      <c r="R12" s="89"/>
      <c r="T12" s="234" t="s">
        <v>272</v>
      </c>
    </row>
    <row r="13" spans="1:20" ht="35.25" customHeight="1">
      <c r="A13" s="308" t="s">
        <v>5</v>
      </c>
      <c r="B13" s="311" t="s">
        <v>104</v>
      </c>
      <c r="C13" s="311"/>
      <c r="D13" s="311"/>
      <c r="E13" s="312" t="s">
        <v>5</v>
      </c>
      <c r="F13" s="312" t="s">
        <v>99</v>
      </c>
      <c r="G13" s="311" t="s">
        <v>6</v>
      </c>
      <c r="H13" s="308" t="s">
        <v>171</v>
      </c>
      <c r="I13" s="308"/>
      <c r="J13" s="309" t="s">
        <v>7</v>
      </c>
      <c r="K13" s="309"/>
      <c r="L13" s="310" t="s">
        <v>93</v>
      </c>
      <c r="M13" s="310"/>
      <c r="N13" s="310"/>
      <c r="O13" s="310"/>
      <c r="P13" s="310"/>
      <c r="Q13" s="310"/>
      <c r="R13" s="310"/>
      <c r="T13" s="234" t="s">
        <v>273</v>
      </c>
    </row>
    <row r="14" spans="1:20" ht="75.75" customHeight="1">
      <c r="A14" s="308"/>
      <c r="B14" s="311"/>
      <c r="C14" s="311"/>
      <c r="D14" s="311"/>
      <c r="E14" s="313"/>
      <c r="F14" s="313"/>
      <c r="G14" s="311"/>
      <c r="H14" s="185" t="s">
        <v>8</v>
      </c>
      <c r="I14" s="185" t="s">
        <v>61</v>
      </c>
      <c r="J14" s="185" t="s">
        <v>8</v>
      </c>
      <c r="K14" s="185" t="s">
        <v>61</v>
      </c>
      <c r="L14" s="246" t="s">
        <v>297</v>
      </c>
      <c r="M14" s="246" t="s">
        <v>299</v>
      </c>
      <c r="N14" s="154" t="s">
        <v>285</v>
      </c>
      <c r="O14" s="154" t="s">
        <v>290</v>
      </c>
      <c r="P14" s="154" t="s">
        <v>292</v>
      </c>
      <c r="Q14" s="154" t="s">
        <v>298</v>
      </c>
      <c r="R14" s="252" t="s">
        <v>300</v>
      </c>
      <c r="S14" s="240"/>
      <c r="T14" s="234" t="s">
        <v>274</v>
      </c>
    </row>
    <row r="15" spans="1:20" s="4" customFormat="1" ht="74.25" customHeight="1">
      <c r="A15" s="263">
        <v>1</v>
      </c>
      <c r="B15" s="257" t="s">
        <v>170</v>
      </c>
      <c r="C15" s="258"/>
      <c r="D15" s="259"/>
      <c r="E15" s="186">
        <v>1</v>
      </c>
      <c r="F15" s="214" t="s">
        <v>203</v>
      </c>
      <c r="G15" s="212" t="s">
        <v>202</v>
      </c>
      <c r="H15" s="215" t="s">
        <v>135</v>
      </c>
      <c r="I15" s="206">
        <v>1</v>
      </c>
      <c r="J15" s="215" t="s">
        <v>135</v>
      </c>
      <c r="K15" s="210" t="s">
        <v>135</v>
      </c>
      <c r="L15" s="223"/>
      <c r="M15" s="224">
        <v>4398684.49</v>
      </c>
      <c r="N15" s="225">
        <v>6250208.9</v>
      </c>
      <c r="O15" s="225"/>
      <c r="P15" s="225"/>
      <c r="Q15" s="225">
        <v>2000000000</v>
      </c>
      <c r="R15" s="235"/>
      <c r="S15" s="241"/>
      <c r="T15" s="234" t="s">
        <v>275</v>
      </c>
    </row>
    <row r="16" spans="1:20" s="4" customFormat="1" ht="74.25" customHeight="1">
      <c r="A16" s="265"/>
      <c r="B16" s="260"/>
      <c r="C16" s="261"/>
      <c r="D16" s="262"/>
      <c r="E16" s="186">
        <v>2</v>
      </c>
      <c r="F16" s="152" t="s">
        <v>127</v>
      </c>
      <c r="G16" s="125" t="s">
        <v>204</v>
      </c>
      <c r="H16" s="148" t="s">
        <v>154</v>
      </c>
      <c r="I16" s="109">
        <v>1</v>
      </c>
      <c r="J16" s="148" t="s">
        <v>136</v>
      </c>
      <c r="K16" s="143" t="s">
        <v>136</v>
      </c>
      <c r="L16" s="223"/>
      <c r="M16" s="224"/>
      <c r="N16" s="225">
        <v>0</v>
      </c>
      <c r="O16" s="225"/>
      <c r="P16" s="225"/>
      <c r="Q16" s="225"/>
      <c r="R16" s="235"/>
      <c r="S16" s="241"/>
      <c r="T16" s="234" t="s">
        <v>276</v>
      </c>
    </row>
    <row r="17" spans="1:20" s="141" customFormat="1" ht="74.25" customHeight="1">
      <c r="A17" s="263">
        <v>2</v>
      </c>
      <c r="B17" s="257" t="s">
        <v>119</v>
      </c>
      <c r="C17" s="258"/>
      <c r="D17" s="259"/>
      <c r="E17" s="186">
        <v>1</v>
      </c>
      <c r="F17" s="197" t="s">
        <v>128</v>
      </c>
      <c r="G17" s="125" t="s">
        <v>153</v>
      </c>
      <c r="H17" s="144" t="s">
        <v>201</v>
      </c>
      <c r="I17" s="110">
        <v>0.4</v>
      </c>
      <c r="J17" s="144" t="s">
        <v>211</v>
      </c>
      <c r="K17" s="143" t="s">
        <v>137</v>
      </c>
      <c r="L17" s="226"/>
      <c r="M17" s="224">
        <v>7244356.98</v>
      </c>
      <c r="N17" s="225">
        <v>23057663.2</v>
      </c>
      <c r="O17" s="225"/>
      <c r="P17" s="225"/>
      <c r="Q17" s="225"/>
      <c r="R17" s="235"/>
      <c r="S17" s="241"/>
      <c r="T17" s="234" t="s">
        <v>277</v>
      </c>
    </row>
    <row r="18" spans="1:20" s="141" customFormat="1" ht="40.5" customHeight="1">
      <c r="A18" s="264"/>
      <c r="B18" s="266"/>
      <c r="C18" s="267"/>
      <c r="D18" s="268"/>
      <c r="E18" s="205">
        <v>2</v>
      </c>
      <c r="F18" s="152" t="s">
        <v>208</v>
      </c>
      <c r="G18" s="125" t="s">
        <v>206</v>
      </c>
      <c r="H18" s="143" t="s">
        <v>200</v>
      </c>
      <c r="I18" s="217">
        <v>1</v>
      </c>
      <c r="J18" s="143" t="s">
        <v>138</v>
      </c>
      <c r="K18" s="143" t="s">
        <v>138</v>
      </c>
      <c r="L18" s="227">
        <v>275385595</v>
      </c>
      <c r="M18" s="227"/>
      <c r="N18" s="228">
        <v>0</v>
      </c>
      <c r="O18" s="228"/>
      <c r="P18" s="228"/>
      <c r="Q18" s="228"/>
      <c r="R18" s="236"/>
      <c r="S18" s="242"/>
      <c r="T18" s="234" t="s">
        <v>278</v>
      </c>
    </row>
    <row r="19" spans="1:20" s="141" customFormat="1" ht="40.5" customHeight="1">
      <c r="A19" s="264"/>
      <c r="B19" s="266"/>
      <c r="C19" s="267"/>
      <c r="D19" s="268"/>
      <c r="E19" s="186">
        <v>3</v>
      </c>
      <c r="F19" s="152" t="s">
        <v>205</v>
      </c>
      <c r="G19" s="125" t="s">
        <v>206</v>
      </c>
      <c r="H19" s="144" t="s">
        <v>199</v>
      </c>
      <c r="I19" s="109">
        <v>1</v>
      </c>
      <c r="J19" s="148" t="s">
        <v>135</v>
      </c>
      <c r="K19" s="143" t="s">
        <v>135</v>
      </c>
      <c r="L19" s="229"/>
      <c r="M19" s="224"/>
      <c r="N19" s="225">
        <v>120344800</v>
      </c>
      <c r="O19" s="225"/>
      <c r="P19" s="225"/>
      <c r="Q19" s="225">
        <v>29655200</v>
      </c>
      <c r="R19" s="235"/>
      <c r="S19" s="241"/>
      <c r="T19" s="234" t="s">
        <v>279</v>
      </c>
    </row>
    <row r="20" spans="1:20" s="141" customFormat="1" ht="40.5" customHeight="1">
      <c r="A20" s="265"/>
      <c r="B20" s="260"/>
      <c r="C20" s="261"/>
      <c r="D20" s="262"/>
      <c r="E20" s="186">
        <v>4</v>
      </c>
      <c r="F20" s="211" t="s">
        <v>207</v>
      </c>
      <c r="G20" s="216" t="s">
        <v>209</v>
      </c>
      <c r="H20" s="215" t="s">
        <v>154</v>
      </c>
      <c r="I20" s="206">
        <v>1</v>
      </c>
      <c r="J20" s="215" t="s">
        <v>136</v>
      </c>
      <c r="K20" s="209" t="s">
        <v>136</v>
      </c>
      <c r="L20" s="224"/>
      <c r="M20" s="224"/>
      <c r="N20" s="225">
        <v>0</v>
      </c>
      <c r="O20" s="225"/>
      <c r="P20" s="225"/>
      <c r="Q20" s="225"/>
      <c r="R20" s="235"/>
      <c r="S20" s="241"/>
      <c r="T20" s="234" t="s">
        <v>280</v>
      </c>
    </row>
    <row r="21" spans="1:20" s="141" customFormat="1" ht="97.5" customHeight="1">
      <c r="A21" s="120">
        <v>3</v>
      </c>
      <c r="B21" s="298" t="s">
        <v>120</v>
      </c>
      <c r="C21" s="299"/>
      <c r="D21" s="300"/>
      <c r="E21" s="186">
        <v>1</v>
      </c>
      <c r="F21" s="197" t="s">
        <v>210</v>
      </c>
      <c r="G21" s="145" t="s">
        <v>155</v>
      </c>
      <c r="H21" s="144" t="s">
        <v>156</v>
      </c>
      <c r="I21" s="109">
        <v>1</v>
      </c>
      <c r="J21" s="144" t="s">
        <v>212</v>
      </c>
      <c r="K21" s="143" t="s">
        <v>139</v>
      </c>
      <c r="L21" s="230"/>
      <c r="M21" s="224">
        <v>3717952.56</v>
      </c>
      <c r="N21" s="225">
        <v>10844028.3</v>
      </c>
      <c r="O21" s="225"/>
      <c r="P21" s="225"/>
      <c r="Q21" s="225"/>
      <c r="R21" s="235"/>
      <c r="S21" s="241"/>
      <c r="T21" s="234" t="s">
        <v>281</v>
      </c>
    </row>
    <row r="22" spans="1:20" s="141" customFormat="1" ht="59.25" customHeight="1">
      <c r="A22" s="222">
        <v>4</v>
      </c>
      <c r="B22" s="257" t="s">
        <v>121</v>
      </c>
      <c r="C22" s="258"/>
      <c r="D22" s="259"/>
      <c r="E22" s="218">
        <v>1</v>
      </c>
      <c r="F22" s="219" t="s">
        <v>236</v>
      </c>
      <c r="G22" s="216" t="s">
        <v>252</v>
      </c>
      <c r="H22" s="213" t="s">
        <v>180</v>
      </c>
      <c r="I22" s="206">
        <v>0.8</v>
      </c>
      <c r="J22" s="213" t="s">
        <v>213</v>
      </c>
      <c r="K22" s="210" t="s">
        <v>136</v>
      </c>
      <c r="L22" s="231">
        <v>25187508.64</v>
      </c>
      <c r="M22" s="224"/>
      <c r="N22" s="225">
        <v>549821124.3</v>
      </c>
      <c r="O22" s="225"/>
      <c r="P22" s="225">
        <v>637342908.3000001</v>
      </c>
      <c r="Q22" s="225"/>
      <c r="R22" s="235">
        <v>65000000</v>
      </c>
      <c r="S22" s="241"/>
      <c r="T22" s="234" t="s">
        <v>282</v>
      </c>
    </row>
    <row r="23" spans="1:20" s="141" customFormat="1" ht="105" customHeight="1">
      <c r="A23" s="120">
        <v>5</v>
      </c>
      <c r="B23" s="298" t="s">
        <v>122</v>
      </c>
      <c r="C23" s="299"/>
      <c r="D23" s="300"/>
      <c r="E23" s="205">
        <v>1</v>
      </c>
      <c r="F23" s="147" t="s">
        <v>129</v>
      </c>
      <c r="G23" s="145" t="s">
        <v>153</v>
      </c>
      <c r="H23" s="144" t="s">
        <v>157</v>
      </c>
      <c r="I23" s="217">
        <v>1</v>
      </c>
      <c r="J23" s="144" t="s">
        <v>214</v>
      </c>
      <c r="K23" s="143" t="s">
        <v>140</v>
      </c>
      <c r="L23" s="227">
        <v>505077.36</v>
      </c>
      <c r="M23" s="227">
        <f>(5576928.84-L23)-1561221</f>
        <v>3510630.4799999995</v>
      </c>
      <c r="N23" s="228">
        <v>29399387.6</v>
      </c>
      <c r="O23" s="228">
        <v>2500000</v>
      </c>
      <c r="P23" s="228"/>
      <c r="Q23" s="228"/>
      <c r="R23" s="236"/>
      <c r="S23" s="242"/>
      <c r="T23" s="234" t="s">
        <v>283</v>
      </c>
    </row>
    <row r="24" spans="1:20" s="141" customFormat="1" ht="56.25" customHeight="1">
      <c r="A24" s="263">
        <v>6</v>
      </c>
      <c r="B24" s="269" t="s">
        <v>123</v>
      </c>
      <c r="C24" s="270"/>
      <c r="D24" s="271"/>
      <c r="E24" s="186">
        <v>1</v>
      </c>
      <c r="F24" s="152" t="s">
        <v>130</v>
      </c>
      <c r="G24" s="145" t="s">
        <v>153</v>
      </c>
      <c r="H24" s="144" t="s">
        <v>158</v>
      </c>
      <c r="I24" s="109">
        <v>1</v>
      </c>
      <c r="J24" s="143" t="s">
        <v>141</v>
      </c>
      <c r="K24" s="143" t="s">
        <v>141</v>
      </c>
      <c r="L24" s="229"/>
      <c r="M24" s="224">
        <v>1983898.98</v>
      </c>
      <c r="N24" s="225">
        <v>7085353.5</v>
      </c>
      <c r="O24" s="225"/>
      <c r="P24" s="225"/>
      <c r="Q24" s="225"/>
      <c r="R24" s="235"/>
      <c r="S24" s="241"/>
      <c r="T24" s="234" t="s">
        <v>284</v>
      </c>
    </row>
    <row r="25" spans="1:20" s="141" customFormat="1" ht="75.75" customHeight="1">
      <c r="A25" s="264"/>
      <c r="B25" s="301"/>
      <c r="C25" s="302"/>
      <c r="D25" s="303"/>
      <c r="E25" s="205">
        <v>2</v>
      </c>
      <c r="F25" s="152" t="s">
        <v>152</v>
      </c>
      <c r="G25" s="145" t="s">
        <v>153</v>
      </c>
      <c r="H25" s="144" t="s">
        <v>159</v>
      </c>
      <c r="I25" s="304">
        <v>2</v>
      </c>
      <c r="J25" s="210" t="s">
        <v>264</v>
      </c>
      <c r="K25" s="306" t="s">
        <v>142</v>
      </c>
      <c r="L25" s="224"/>
      <c r="M25" s="224">
        <v>59517320.8</v>
      </c>
      <c r="N25" s="225">
        <v>21256186</v>
      </c>
      <c r="O25" s="225"/>
      <c r="P25" s="225"/>
      <c r="Q25" s="225"/>
      <c r="R25" s="235"/>
      <c r="S25" s="241"/>
      <c r="T25" s="234" t="s">
        <v>285</v>
      </c>
    </row>
    <row r="26" spans="1:20" s="141" customFormat="1" ht="100.5" customHeight="1">
      <c r="A26" s="265"/>
      <c r="B26" s="295"/>
      <c r="C26" s="296"/>
      <c r="D26" s="297"/>
      <c r="E26" s="186">
        <v>3</v>
      </c>
      <c r="F26" s="152" t="s">
        <v>151</v>
      </c>
      <c r="G26" s="145" t="s">
        <v>153</v>
      </c>
      <c r="H26" s="144" t="s">
        <v>159</v>
      </c>
      <c r="I26" s="305"/>
      <c r="J26" s="210" t="s">
        <v>264</v>
      </c>
      <c r="K26" s="307"/>
      <c r="L26" s="224"/>
      <c r="M26" s="224">
        <f>74169400.62+6819884.2</f>
        <v>80989284.82000001</v>
      </c>
      <c r="N26" s="225">
        <v>216234469</v>
      </c>
      <c r="O26" s="225">
        <v>22500000</v>
      </c>
      <c r="P26" s="225"/>
      <c r="Q26" s="225"/>
      <c r="R26" s="235"/>
      <c r="S26" s="241"/>
      <c r="T26" s="234" t="s">
        <v>286</v>
      </c>
    </row>
    <row r="27" spans="1:20" s="141" customFormat="1" ht="77.25" customHeight="1">
      <c r="A27" s="120">
        <v>7</v>
      </c>
      <c r="B27" s="298" t="s">
        <v>124</v>
      </c>
      <c r="C27" s="299"/>
      <c r="D27" s="300"/>
      <c r="E27" s="186">
        <v>1</v>
      </c>
      <c r="F27" s="147" t="s">
        <v>131</v>
      </c>
      <c r="G27" s="145" t="s">
        <v>153</v>
      </c>
      <c r="H27" s="144" t="s">
        <v>198</v>
      </c>
      <c r="I27" s="109">
        <v>15</v>
      </c>
      <c r="J27" s="143" t="s">
        <v>143</v>
      </c>
      <c r="K27" s="143" t="s">
        <v>143</v>
      </c>
      <c r="L27" s="224"/>
      <c r="M27" s="224">
        <v>19318285.28</v>
      </c>
      <c r="N27" s="225">
        <v>12073928.3</v>
      </c>
      <c r="O27" s="225"/>
      <c r="P27" s="225"/>
      <c r="Q27" s="225"/>
      <c r="R27" s="235"/>
      <c r="S27" s="241"/>
      <c r="T27" s="234" t="s">
        <v>287</v>
      </c>
    </row>
    <row r="28" spans="1:20" s="141" customFormat="1" ht="135" customHeight="1">
      <c r="A28" s="184">
        <v>8</v>
      </c>
      <c r="B28" s="269" t="s">
        <v>125</v>
      </c>
      <c r="C28" s="270"/>
      <c r="D28" s="271"/>
      <c r="E28" s="186">
        <v>1</v>
      </c>
      <c r="F28" s="152" t="s">
        <v>132</v>
      </c>
      <c r="G28" s="146" t="s">
        <v>160</v>
      </c>
      <c r="H28" s="144" t="s">
        <v>197</v>
      </c>
      <c r="I28" s="110">
        <v>0.8</v>
      </c>
      <c r="J28" s="143" t="s">
        <v>144</v>
      </c>
      <c r="K28" s="143" t="s">
        <v>144</v>
      </c>
      <c r="L28" s="224"/>
      <c r="M28" s="224">
        <v>2414785.66</v>
      </c>
      <c r="N28" s="225">
        <v>6899387.6</v>
      </c>
      <c r="O28" s="225"/>
      <c r="P28" s="225"/>
      <c r="Q28" s="225"/>
      <c r="R28" s="235"/>
      <c r="S28" s="241"/>
      <c r="T28" s="234" t="s">
        <v>288</v>
      </c>
    </row>
    <row r="29" spans="1:20" s="141" customFormat="1" ht="74.25" customHeight="1">
      <c r="A29" s="263">
        <v>9</v>
      </c>
      <c r="B29" s="269" t="s">
        <v>126</v>
      </c>
      <c r="C29" s="270"/>
      <c r="D29" s="271"/>
      <c r="E29" s="186">
        <v>1</v>
      </c>
      <c r="F29" s="152" t="s">
        <v>133</v>
      </c>
      <c r="G29" s="145" t="s">
        <v>161</v>
      </c>
      <c r="H29" s="144" t="s">
        <v>162</v>
      </c>
      <c r="I29" s="109">
        <v>1</v>
      </c>
      <c r="J29" s="143" t="s">
        <v>146</v>
      </c>
      <c r="K29" s="143" t="s">
        <v>146</v>
      </c>
      <c r="L29" s="224"/>
      <c r="M29" s="224">
        <v>3967797.96</v>
      </c>
      <c r="N29" s="225">
        <v>0</v>
      </c>
      <c r="O29" s="225"/>
      <c r="P29" s="225"/>
      <c r="Q29" s="225"/>
      <c r="R29" s="235"/>
      <c r="S29" s="241"/>
      <c r="T29" s="234" t="s">
        <v>289</v>
      </c>
    </row>
    <row r="30" spans="1:20" s="141" customFormat="1" ht="101.25" customHeight="1">
      <c r="A30" s="265"/>
      <c r="B30" s="295"/>
      <c r="C30" s="296"/>
      <c r="D30" s="297"/>
      <c r="E30" s="186">
        <v>2</v>
      </c>
      <c r="F30" s="152" t="s">
        <v>134</v>
      </c>
      <c r="G30" s="125" t="s">
        <v>163</v>
      </c>
      <c r="H30" s="144" t="s">
        <v>164</v>
      </c>
      <c r="I30" s="109">
        <v>1</v>
      </c>
      <c r="J30" s="143" t="s">
        <v>147</v>
      </c>
      <c r="K30" s="143" t="s">
        <v>147</v>
      </c>
      <c r="L30" s="224"/>
      <c r="M30" s="224">
        <v>12937001.84</v>
      </c>
      <c r="N30" s="225">
        <v>0</v>
      </c>
      <c r="O30" s="225"/>
      <c r="P30" s="225"/>
      <c r="Q30" s="225"/>
      <c r="R30" s="235"/>
      <c r="S30" s="241"/>
      <c r="T30" s="234" t="s">
        <v>290</v>
      </c>
    </row>
    <row r="31" spans="1:20" s="4" customFormat="1" ht="23.25" customHeight="1">
      <c r="A31" s="292" t="s">
        <v>100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4"/>
      <c r="L31" s="140">
        <f aca="true" t="shared" si="0" ref="L31:R31">SUM(L15:L30)</f>
        <v>301078181</v>
      </c>
      <c r="M31" s="140">
        <f t="shared" si="0"/>
        <v>199999999.85000002</v>
      </c>
      <c r="N31" s="140">
        <f t="shared" si="0"/>
        <v>1003266536.6999999</v>
      </c>
      <c r="O31" s="140">
        <f t="shared" si="0"/>
        <v>25000000</v>
      </c>
      <c r="P31" s="140">
        <f t="shared" si="0"/>
        <v>637342908.3000001</v>
      </c>
      <c r="Q31" s="140">
        <f t="shared" si="0"/>
        <v>2029655200</v>
      </c>
      <c r="R31" s="237">
        <f t="shared" si="0"/>
        <v>65000000</v>
      </c>
      <c r="S31" s="239"/>
      <c r="T31" s="234" t="s">
        <v>291</v>
      </c>
    </row>
    <row r="32" spans="1:20" s="4" customFormat="1" ht="23.25" customHeight="1">
      <c r="A32" s="292" t="s">
        <v>168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4"/>
      <c r="L32" s="282">
        <f>+L31+M31+N31+O31+P31+Q31+R31</f>
        <v>4261342825.85</v>
      </c>
      <c r="M32" s="282"/>
      <c r="N32" s="282"/>
      <c r="O32" s="282"/>
      <c r="P32" s="282"/>
      <c r="Q32" s="282"/>
      <c r="R32" s="283"/>
      <c r="S32" s="239"/>
      <c r="T32" s="234" t="s">
        <v>292</v>
      </c>
    </row>
    <row r="33" spans="1:20" s="4" customFormat="1" ht="23.25" customHeight="1">
      <c r="A33" s="284" t="s">
        <v>83</v>
      </c>
      <c r="B33" s="284"/>
      <c r="C33" s="284" t="s">
        <v>63</v>
      </c>
      <c r="D33" s="284"/>
      <c r="E33" s="284"/>
      <c r="F33" s="284"/>
      <c r="G33" s="284"/>
      <c r="H33" s="284"/>
      <c r="I33" s="95" t="s">
        <v>13</v>
      </c>
      <c r="J33" s="94"/>
      <c r="K33" s="83"/>
      <c r="S33" s="239"/>
      <c r="T33" s="234" t="s">
        <v>293</v>
      </c>
    </row>
    <row r="34" spans="1:20" s="4" customFormat="1" ht="25.5" customHeight="1">
      <c r="A34" s="285">
        <v>0</v>
      </c>
      <c r="B34" s="286"/>
      <c r="C34" s="287" t="s">
        <v>229</v>
      </c>
      <c r="D34" s="288"/>
      <c r="E34" s="288"/>
      <c r="F34" s="288"/>
      <c r="G34" s="288"/>
      <c r="H34" s="289"/>
      <c r="I34" s="124">
        <v>44180</v>
      </c>
      <c r="J34" s="139"/>
      <c r="K34" s="290" t="s">
        <v>184</v>
      </c>
      <c r="L34" s="133" t="s">
        <v>182</v>
      </c>
      <c r="M34" s="133" t="s">
        <v>183</v>
      </c>
      <c r="N34" s="202" t="str">
        <f>N14</f>
        <v>30104
SOBRETASA Y/O PORCENTAJE  AMBIENTAL  - EXCEDENTES</v>
      </c>
      <c r="O34" s="202" t="str">
        <f>O14</f>
        <v>51104 
GENSA-  EXCEDENTES</v>
      </c>
      <c r="P34" s="202" t="str">
        <f>+P14</f>
        <v>51204 
ELECTRO SOCHAGOTA-  EXCEDENTES</v>
      </c>
      <c r="Q34" s="202" t="str">
        <f>Q14</f>
        <v>52104 
HIDROSOGAMOSO-  EXCEDENTES</v>
      </c>
      <c r="R34" s="238" t="str">
        <f>R14</f>
        <v>52204 
CHIVOR-  EXCEDENTES</v>
      </c>
      <c r="S34" s="243"/>
      <c r="T34" s="234" t="s">
        <v>294</v>
      </c>
    </row>
    <row r="35" spans="1:20" s="4" customFormat="1" ht="54.75" customHeight="1">
      <c r="A35" s="291">
        <v>1</v>
      </c>
      <c r="B35" s="284"/>
      <c r="C35" s="247" t="s">
        <v>303</v>
      </c>
      <c r="D35" s="275" t="s">
        <v>303</v>
      </c>
      <c r="E35" s="276"/>
      <c r="F35" s="276"/>
      <c r="G35" s="276"/>
      <c r="H35" s="277"/>
      <c r="I35" s="124">
        <v>44314</v>
      </c>
      <c r="J35" s="139"/>
      <c r="K35" s="290"/>
      <c r="L35" s="248">
        <v>301078181</v>
      </c>
      <c r="M35" s="249">
        <v>199999999.85</v>
      </c>
      <c r="N35" s="250">
        <f>N31</f>
        <v>1003266536.6999999</v>
      </c>
      <c r="O35" s="250">
        <f>O31</f>
        <v>25000000</v>
      </c>
      <c r="P35" s="250">
        <f>P31</f>
        <v>637342908.3000001</v>
      </c>
      <c r="Q35" s="250">
        <f>Q31</f>
        <v>2029655200</v>
      </c>
      <c r="R35" s="251">
        <f>R31</f>
        <v>65000000</v>
      </c>
      <c r="S35" s="244"/>
      <c r="T35" s="234" t="s">
        <v>295</v>
      </c>
    </row>
    <row r="36" spans="1:20" s="4" customFormat="1" ht="17.25" customHeight="1">
      <c r="A36" s="1"/>
      <c r="B36" s="30"/>
      <c r="C36" s="30"/>
      <c r="D36" s="138"/>
      <c r="E36" s="138"/>
      <c r="F36" s="138"/>
      <c r="G36" s="138"/>
      <c r="H36" s="138"/>
      <c r="I36" s="138"/>
      <c r="J36" s="138"/>
      <c r="K36" s="100"/>
      <c r="S36" s="199"/>
      <c r="T36" s="234" t="s">
        <v>296</v>
      </c>
    </row>
    <row r="37" spans="1:20" s="4" customFormat="1" ht="33.75">
      <c r="A37" s="1"/>
      <c r="B37" s="93"/>
      <c r="C37" s="272" t="s">
        <v>10</v>
      </c>
      <c r="D37" s="273"/>
      <c r="E37" s="273"/>
      <c r="F37" s="274"/>
      <c r="G37" s="278" t="s">
        <v>84</v>
      </c>
      <c r="H37" s="278"/>
      <c r="I37" s="278"/>
      <c r="J37" s="92"/>
      <c r="K37" s="102"/>
      <c r="L37" s="149">
        <f>L35-L31</f>
        <v>0</v>
      </c>
      <c r="M37" s="149">
        <f>M35-M31</f>
        <v>0</v>
      </c>
      <c r="N37" s="92"/>
      <c r="O37" s="84"/>
      <c r="P37" s="84"/>
      <c r="Q37" s="84"/>
      <c r="R37" s="84"/>
      <c r="T37" s="234" t="s">
        <v>297</v>
      </c>
    </row>
    <row r="38" spans="1:20" ht="33.75">
      <c r="A38" s="254" t="s">
        <v>11</v>
      </c>
      <c r="B38" s="254"/>
      <c r="C38" s="256" t="s">
        <v>165</v>
      </c>
      <c r="D38" s="279"/>
      <c r="E38" s="279"/>
      <c r="F38" s="279"/>
      <c r="G38" s="256" t="s">
        <v>166</v>
      </c>
      <c r="H38" s="256"/>
      <c r="I38" s="256"/>
      <c r="J38" s="93"/>
      <c r="K38" s="1"/>
      <c r="T38" s="234" t="s">
        <v>298</v>
      </c>
    </row>
    <row r="39" spans="1:20" ht="22.5">
      <c r="A39" s="254" t="s">
        <v>12</v>
      </c>
      <c r="B39" s="254"/>
      <c r="C39" s="280" t="s">
        <v>169</v>
      </c>
      <c r="D39" s="281"/>
      <c r="E39" s="281"/>
      <c r="F39" s="281"/>
      <c r="G39" s="256" t="s">
        <v>167</v>
      </c>
      <c r="H39" s="256"/>
      <c r="I39" s="256"/>
      <c r="J39" s="93"/>
      <c r="K39" s="1"/>
      <c r="T39" s="234" t="s">
        <v>299</v>
      </c>
    </row>
    <row r="40" spans="1:20" ht="33.75">
      <c r="A40" s="254" t="s">
        <v>13</v>
      </c>
      <c r="B40" s="254"/>
      <c r="C40" s="255">
        <f>+I35</f>
        <v>44314</v>
      </c>
      <c r="D40" s="256"/>
      <c r="E40" s="256"/>
      <c r="F40" s="256"/>
      <c r="G40" s="255">
        <f>+C40</f>
        <v>44314</v>
      </c>
      <c r="H40" s="256"/>
      <c r="I40" s="256"/>
      <c r="J40" s="93"/>
      <c r="K40" s="1"/>
      <c r="T40" s="234" t="s">
        <v>300</v>
      </c>
    </row>
    <row r="41" spans="11:20" ht="33.75">
      <c r="K41" s="1"/>
      <c r="T41" s="234" t="s">
        <v>301</v>
      </c>
    </row>
    <row r="42" spans="11:20" ht="33.75">
      <c r="K42" s="1"/>
      <c r="T42" s="234" t="s">
        <v>302</v>
      </c>
    </row>
    <row r="43" spans="11:20" ht="12.75">
      <c r="K43" s="1"/>
      <c r="T43" s="142"/>
    </row>
    <row r="44" spans="12:20" ht="12.75">
      <c r="L44" s="232"/>
      <c r="M44" s="232"/>
      <c r="N44" s="232"/>
      <c r="O44" s="232"/>
      <c r="P44" s="232"/>
      <c r="Q44" s="232"/>
      <c r="R44" s="232"/>
      <c r="T44" s="142"/>
    </row>
    <row r="45" ht="12.75">
      <c r="T45" s="142"/>
    </row>
    <row r="46" ht="12.75">
      <c r="T46" s="142"/>
    </row>
    <row r="47" ht="12.75">
      <c r="T47" s="142"/>
    </row>
    <row r="48" ht="12.75">
      <c r="T48" s="142"/>
    </row>
    <row r="49" ht="12.75">
      <c r="T49" s="142"/>
    </row>
    <row r="50" ht="12.75">
      <c r="T50" s="142"/>
    </row>
    <row r="51" ht="12.75">
      <c r="T51" s="142"/>
    </row>
    <row r="52" ht="12.75">
      <c r="T52" s="142"/>
    </row>
    <row r="53" ht="12.75">
      <c r="T53" s="142"/>
    </row>
    <row r="54" ht="12.75">
      <c r="T54" s="142"/>
    </row>
    <row r="55" ht="12.75">
      <c r="T55" s="142"/>
    </row>
    <row r="56" ht="12.75">
      <c r="T56" s="142"/>
    </row>
    <row r="57" ht="12.75">
      <c r="T57" s="142"/>
    </row>
    <row r="58" ht="12.75">
      <c r="T58" s="142"/>
    </row>
    <row r="59" ht="12.75">
      <c r="T59" s="142"/>
    </row>
    <row r="60" ht="12.75">
      <c r="T60" s="142"/>
    </row>
    <row r="61" ht="12.75">
      <c r="T61" s="142"/>
    </row>
    <row r="62" ht="12.75">
      <c r="T62" s="142"/>
    </row>
    <row r="63" ht="12.75">
      <c r="T63" s="142"/>
    </row>
    <row r="64" ht="12.75">
      <c r="T64" s="142"/>
    </row>
    <row r="65" ht="12.75">
      <c r="T65" s="142"/>
    </row>
    <row r="66" ht="12.75">
      <c r="T66" s="142"/>
    </row>
    <row r="67" ht="12.75">
      <c r="T67" s="142"/>
    </row>
    <row r="68" ht="12.75">
      <c r="T68" s="142"/>
    </row>
    <row r="69" ht="12.75">
      <c r="T69" s="142"/>
    </row>
    <row r="70" ht="12.75">
      <c r="T70" s="142"/>
    </row>
    <row r="71" ht="12.75">
      <c r="T71" s="142"/>
    </row>
    <row r="72" ht="12.75">
      <c r="T72" s="142"/>
    </row>
    <row r="73" ht="12.75">
      <c r="T73" s="142"/>
    </row>
    <row r="74" ht="12.75">
      <c r="T74" s="233"/>
    </row>
    <row r="75" ht="12.75">
      <c r="T75" s="233"/>
    </row>
    <row r="76" ht="12.75">
      <c r="T76" s="233"/>
    </row>
  </sheetData>
  <sheetProtection/>
  <mergeCells count="67">
    <mergeCell ref="A24:A26"/>
    <mergeCell ref="A1:B4"/>
    <mergeCell ref="C1:J2"/>
    <mergeCell ref="K1:R1"/>
    <mergeCell ref="K2:R2"/>
    <mergeCell ref="C3:J4"/>
    <mergeCell ref="K3:M3"/>
    <mergeCell ref="Q3:R3"/>
    <mergeCell ref="K4:M4"/>
    <mergeCell ref="Q4:R4"/>
    <mergeCell ref="A5:R5"/>
    <mergeCell ref="A6:C6"/>
    <mergeCell ref="D6:G6"/>
    <mergeCell ref="L6:M6"/>
    <mergeCell ref="A7:C7"/>
    <mergeCell ref="D7:G7"/>
    <mergeCell ref="L7:M7"/>
    <mergeCell ref="A8:C8"/>
    <mergeCell ref="D8:G8"/>
    <mergeCell ref="A9:C10"/>
    <mergeCell ref="D9:G10"/>
    <mergeCell ref="A11:G11"/>
    <mergeCell ref="L11:M11"/>
    <mergeCell ref="H13:I13"/>
    <mergeCell ref="J13:K13"/>
    <mergeCell ref="L13:R13"/>
    <mergeCell ref="A12:G12"/>
    <mergeCell ref="A13:A14"/>
    <mergeCell ref="B13:D14"/>
    <mergeCell ref="E13:E14"/>
    <mergeCell ref="F13:F14"/>
    <mergeCell ref="G13:G14"/>
    <mergeCell ref="A29:A30"/>
    <mergeCell ref="B29:D30"/>
    <mergeCell ref="A31:K31"/>
    <mergeCell ref="B21:D21"/>
    <mergeCell ref="B23:D23"/>
    <mergeCell ref="B24:D26"/>
    <mergeCell ref="B22:D22"/>
    <mergeCell ref="I25:I26"/>
    <mergeCell ref="B27:D27"/>
    <mergeCell ref="K25:K26"/>
    <mergeCell ref="L32:R32"/>
    <mergeCell ref="A33:B33"/>
    <mergeCell ref="C33:H33"/>
    <mergeCell ref="A34:B34"/>
    <mergeCell ref="C34:H34"/>
    <mergeCell ref="K34:K35"/>
    <mergeCell ref="A35:B35"/>
    <mergeCell ref="A32:K32"/>
    <mergeCell ref="G37:I37"/>
    <mergeCell ref="A38:B38"/>
    <mergeCell ref="C38:F38"/>
    <mergeCell ref="G38:I38"/>
    <mergeCell ref="A39:B39"/>
    <mergeCell ref="C39:F39"/>
    <mergeCell ref="G39:I39"/>
    <mergeCell ref="A40:B40"/>
    <mergeCell ref="C40:F40"/>
    <mergeCell ref="G40:I40"/>
    <mergeCell ref="B15:D16"/>
    <mergeCell ref="A17:A20"/>
    <mergeCell ref="B17:D20"/>
    <mergeCell ref="B28:D28"/>
    <mergeCell ref="A15:A16"/>
    <mergeCell ref="C37:F37"/>
    <mergeCell ref="D35:H35"/>
  </mergeCells>
  <dataValidations count="1">
    <dataValidation type="list" allowBlank="1" showInputMessage="1" showErrorMessage="1" sqref="L14:R14">
      <formula1>$T$6:$T$73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1"/>
  <sheetViews>
    <sheetView zoomScale="70" zoomScaleNormal="70" zoomScaleSheetLayoutView="100" zoomScalePageLayoutView="0" workbookViewId="0" topLeftCell="A14">
      <pane xSplit="7" ySplit="7" topLeftCell="H86" activePane="bottomRight" state="frozen"/>
      <selection pane="topLeft" activeCell="A14" sqref="A14"/>
      <selection pane="topRight" activeCell="H14" sqref="H14"/>
      <selection pane="bottomLeft" activeCell="A21" sqref="A21"/>
      <selection pane="bottomRight" activeCell="G105" sqref="G105"/>
    </sheetView>
  </sheetViews>
  <sheetFormatPr defaultColWidth="11.421875" defaultRowHeight="12.75"/>
  <cols>
    <col min="1" max="2" width="34.28125" style="1" customWidth="1"/>
    <col min="3" max="3" width="23.57421875" style="1" customWidth="1"/>
    <col min="4" max="4" width="13.7109375" style="11" customWidth="1"/>
    <col min="5" max="5" width="14.421875" style="12" customWidth="1"/>
    <col min="6" max="6" width="15.28125" style="13" customWidth="1"/>
    <col min="7" max="7" width="17.7109375" style="12" customWidth="1"/>
    <col min="8" max="8" width="8.00390625" style="5" bestFit="1" customWidth="1"/>
    <col min="9" max="9" width="7.00390625" style="5" customWidth="1"/>
    <col min="10" max="10" width="5.57421875" style="5" customWidth="1"/>
    <col min="11" max="18" width="5.7109375" style="5" customWidth="1"/>
    <col min="19" max="19" width="6.28125" style="5" customWidth="1"/>
    <col min="20" max="29" width="11.421875" style="1" hidden="1" customWidth="1"/>
    <col min="30" max="36" width="11.421875" style="1" customWidth="1"/>
    <col min="37" max="37" width="11.8515625" style="1" bestFit="1" customWidth="1"/>
    <col min="38" max="16384" width="11.421875" style="1" customWidth="1"/>
  </cols>
  <sheetData>
    <row r="1" spans="1:19" ht="34.5" customHeight="1">
      <c r="A1" s="347"/>
      <c r="B1" s="104"/>
      <c r="C1" s="349" t="s">
        <v>14</v>
      </c>
      <c r="D1" s="350"/>
      <c r="E1" s="350"/>
      <c r="F1" s="350"/>
      <c r="G1" s="350"/>
      <c r="H1" s="350"/>
      <c r="I1" s="350"/>
      <c r="J1" s="350"/>
      <c r="K1" s="350"/>
      <c r="L1" s="353" t="s">
        <v>92</v>
      </c>
      <c r="M1" s="354"/>
      <c r="N1" s="354"/>
      <c r="O1" s="354"/>
      <c r="P1" s="354"/>
      <c r="Q1" s="354"/>
      <c r="R1" s="354"/>
      <c r="S1" s="355"/>
    </row>
    <row r="2" spans="1:19" ht="25.5" customHeight="1">
      <c r="A2" s="348"/>
      <c r="B2" s="161"/>
      <c r="C2" s="351"/>
      <c r="D2" s="352"/>
      <c r="E2" s="352"/>
      <c r="F2" s="352"/>
      <c r="G2" s="352"/>
      <c r="H2" s="352"/>
      <c r="I2" s="352"/>
      <c r="J2" s="352"/>
      <c r="K2" s="352"/>
      <c r="L2" s="356" t="s">
        <v>51</v>
      </c>
      <c r="M2" s="357"/>
      <c r="N2" s="357"/>
      <c r="O2" s="357"/>
      <c r="P2" s="357"/>
      <c r="Q2" s="357"/>
      <c r="R2" s="357"/>
      <c r="S2" s="358"/>
    </row>
    <row r="3" spans="1:19" ht="19.5" customHeight="1">
      <c r="A3" s="348"/>
      <c r="B3" s="161"/>
      <c r="C3" s="359" t="s">
        <v>50</v>
      </c>
      <c r="D3" s="360"/>
      <c r="E3" s="360"/>
      <c r="F3" s="360"/>
      <c r="G3" s="360"/>
      <c r="H3" s="360"/>
      <c r="I3" s="360"/>
      <c r="J3" s="360"/>
      <c r="K3" s="361"/>
      <c r="L3" s="365" t="s">
        <v>52</v>
      </c>
      <c r="M3" s="365"/>
      <c r="N3" s="365"/>
      <c r="O3" s="365"/>
      <c r="P3" s="366" t="s">
        <v>65</v>
      </c>
      <c r="Q3" s="366"/>
      <c r="R3" s="366"/>
      <c r="S3" s="367"/>
    </row>
    <row r="4" spans="1:19" ht="21.75" customHeight="1" thickBot="1">
      <c r="A4" s="348"/>
      <c r="B4" s="161"/>
      <c r="C4" s="362"/>
      <c r="D4" s="363"/>
      <c r="E4" s="363"/>
      <c r="F4" s="363"/>
      <c r="G4" s="363"/>
      <c r="H4" s="363"/>
      <c r="I4" s="363"/>
      <c r="J4" s="363"/>
      <c r="K4" s="364"/>
      <c r="L4" s="368" t="e">
        <f>+#REF!</f>
        <v>#REF!</v>
      </c>
      <c r="M4" s="369"/>
      <c r="N4" s="369"/>
      <c r="O4" s="370"/>
      <c r="P4" s="371" t="e">
        <f>+#REF!</f>
        <v>#REF!</v>
      </c>
      <c r="Q4" s="372"/>
      <c r="R4" s="372"/>
      <c r="S4" s="373"/>
    </row>
    <row r="5" spans="1:19" ht="12.75" customHeight="1">
      <c r="A5" s="374" t="s">
        <v>53</v>
      </c>
      <c r="B5" s="375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7"/>
    </row>
    <row r="6" spans="1:19" ht="12.75" customHeight="1" thickBot="1">
      <c r="A6" s="378"/>
      <c r="B6" s="379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1"/>
    </row>
    <row r="7" spans="1:19" ht="18" customHeight="1">
      <c r="A7" s="382" t="s">
        <v>232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</row>
    <row r="8" spans="1:19" ht="13.5" thickBot="1">
      <c r="A8" s="382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</row>
    <row r="9" spans="1:19" s="33" customFormat="1" ht="18" customHeight="1">
      <c r="A9" s="383" t="s">
        <v>85</v>
      </c>
      <c r="B9" s="384"/>
      <c r="C9" s="384"/>
      <c r="D9" s="384"/>
      <c r="E9" s="384"/>
      <c r="F9" s="384"/>
      <c r="G9" s="38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</row>
    <row r="10" spans="1:19" ht="12.75" customHeight="1">
      <c r="A10" s="385" t="s">
        <v>82</v>
      </c>
      <c r="B10" s="270"/>
      <c r="C10" s="270"/>
      <c r="D10" s="311" t="s">
        <v>81</v>
      </c>
      <c r="E10" s="311" t="s">
        <v>78</v>
      </c>
      <c r="F10" s="387" t="s">
        <v>17</v>
      </c>
      <c r="G10" s="387" t="s">
        <v>79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77"/>
    </row>
    <row r="11" spans="1:19" ht="12.75">
      <c r="A11" s="386"/>
      <c r="B11" s="296"/>
      <c r="C11" s="296"/>
      <c r="D11" s="311"/>
      <c r="E11" s="311"/>
      <c r="F11" s="387"/>
      <c r="G11" s="387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78"/>
    </row>
    <row r="12" spans="1:19" ht="12.75">
      <c r="A12" s="388" t="s">
        <v>80</v>
      </c>
      <c r="B12" s="389"/>
      <c r="C12" s="390"/>
      <c r="D12" s="150"/>
      <c r="E12" s="154"/>
      <c r="F12" s="115"/>
      <c r="G12" s="115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78"/>
    </row>
    <row r="13" spans="1:19" ht="12.75">
      <c r="A13" s="388" t="s">
        <v>74</v>
      </c>
      <c r="B13" s="389"/>
      <c r="C13" s="389"/>
      <c r="D13" s="153"/>
      <c r="E13" s="116"/>
      <c r="F13" s="153"/>
      <c r="G13" s="11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9"/>
    </row>
    <row r="14" spans="1:19" ht="12.75">
      <c r="A14" s="388" t="s">
        <v>75</v>
      </c>
      <c r="B14" s="389"/>
      <c r="C14" s="389"/>
      <c r="D14" s="153"/>
      <c r="E14" s="116"/>
      <c r="F14" s="153"/>
      <c r="G14" s="11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</row>
    <row r="15" spans="1:19" ht="12.75">
      <c r="A15" s="388" t="s">
        <v>76</v>
      </c>
      <c r="B15" s="389"/>
      <c r="C15" s="389"/>
      <c r="D15" s="153"/>
      <c r="E15" s="116"/>
      <c r="F15" s="153"/>
      <c r="G15" s="11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9"/>
    </row>
    <row r="16" spans="1:19" ht="12.75">
      <c r="A16" s="388" t="s">
        <v>77</v>
      </c>
      <c r="B16" s="389"/>
      <c r="C16" s="389"/>
      <c r="D16" s="153"/>
      <c r="E16" s="116"/>
      <c r="F16" s="153"/>
      <c r="G16" s="11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9"/>
    </row>
    <row r="17" spans="1:19" ht="13.5" thickBot="1">
      <c r="A17" s="391" t="s">
        <v>29</v>
      </c>
      <c r="B17" s="392"/>
      <c r="C17" s="392"/>
      <c r="D17" s="392"/>
      <c r="E17" s="392"/>
      <c r="F17" s="393"/>
      <c r="G17" s="46">
        <v>77920662</v>
      </c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19" ht="18.75" customHeight="1">
      <c r="A18" s="394" t="s">
        <v>114</v>
      </c>
      <c r="B18" s="395"/>
      <c r="C18" s="395"/>
      <c r="D18" s="395"/>
      <c r="E18" s="395"/>
      <c r="F18" s="395"/>
      <c r="G18" s="39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s="7" customFormat="1" ht="11.25" customHeight="1">
      <c r="A19" s="396" t="s">
        <v>112</v>
      </c>
      <c r="B19" s="311" t="s">
        <v>16</v>
      </c>
      <c r="C19" s="311" t="s">
        <v>113</v>
      </c>
      <c r="D19" s="387" t="s">
        <v>17</v>
      </c>
      <c r="E19" s="387" t="s">
        <v>18</v>
      </c>
      <c r="F19" s="311" t="s">
        <v>19</v>
      </c>
      <c r="G19" s="387" t="s">
        <v>20</v>
      </c>
      <c r="H19" s="397" t="s">
        <v>21</v>
      </c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9"/>
    </row>
    <row r="20" spans="1:19" s="8" customFormat="1" ht="7.5" customHeight="1">
      <c r="A20" s="396"/>
      <c r="B20" s="311"/>
      <c r="C20" s="311"/>
      <c r="D20" s="387"/>
      <c r="E20" s="387"/>
      <c r="F20" s="311"/>
      <c r="G20" s="387"/>
      <c r="H20" s="40" t="s">
        <v>22</v>
      </c>
      <c r="I20" s="40" t="s">
        <v>58</v>
      </c>
      <c r="J20" s="40" t="s">
        <v>23</v>
      </c>
      <c r="K20" s="40" t="s">
        <v>24</v>
      </c>
      <c r="L20" s="40" t="s">
        <v>25</v>
      </c>
      <c r="M20" s="40" t="s">
        <v>26</v>
      </c>
      <c r="N20" s="40" t="s">
        <v>27</v>
      </c>
      <c r="O20" s="40" t="s">
        <v>28</v>
      </c>
      <c r="P20" s="40" t="s">
        <v>54</v>
      </c>
      <c r="Q20" s="40" t="s">
        <v>55</v>
      </c>
      <c r="R20" s="40" t="s">
        <v>56</v>
      </c>
      <c r="S20" s="41" t="s">
        <v>57</v>
      </c>
    </row>
    <row r="21" spans="1:30" s="8" customFormat="1" ht="131.25" customHeight="1">
      <c r="A21" s="96" t="s">
        <v>185</v>
      </c>
      <c r="B21" s="96" t="s">
        <v>186</v>
      </c>
      <c r="C21" s="96" t="s">
        <v>215</v>
      </c>
      <c r="D21" s="151">
        <v>1</v>
      </c>
      <c r="E21" s="164">
        <v>3435950</v>
      </c>
      <c r="F21" s="96">
        <v>7</v>
      </c>
      <c r="G21" s="116">
        <f>ROUND(((E21*F21)*1.004),0)</f>
        <v>24147857</v>
      </c>
      <c r="H21" s="165"/>
      <c r="I21" s="136"/>
      <c r="J21" s="136"/>
      <c r="K21" s="136"/>
      <c r="L21" s="136"/>
      <c r="M21" s="136"/>
      <c r="N21" s="136"/>
      <c r="O21" s="136"/>
      <c r="P21" s="41"/>
      <c r="Q21" s="41"/>
      <c r="R21" s="41"/>
      <c r="S21" s="41"/>
      <c r="AD21" s="134"/>
    </row>
    <row r="22" spans="1:30" s="8" customFormat="1" ht="119.25" customHeight="1">
      <c r="A22" s="96" t="s">
        <v>187</v>
      </c>
      <c r="B22" s="166" t="s">
        <v>222</v>
      </c>
      <c r="C22" s="167" t="s">
        <v>216</v>
      </c>
      <c r="D22" s="151">
        <v>1</v>
      </c>
      <c r="E22" s="164">
        <v>3085950</v>
      </c>
      <c r="F22" s="96">
        <v>5</v>
      </c>
      <c r="G22" s="116">
        <f aca="true" t="shared" si="0" ref="G22:G43">ROUND(((E22*F22)*1.004),0)</f>
        <v>15491469</v>
      </c>
      <c r="H22" s="165"/>
      <c r="I22" s="136"/>
      <c r="J22" s="136"/>
      <c r="K22" s="136"/>
      <c r="L22" s="136"/>
      <c r="M22" s="136"/>
      <c r="N22" s="41"/>
      <c r="O22" s="41"/>
      <c r="P22" s="41"/>
      <c r="Q22" s="41"/>
      <c r="R22" s="41"/>
      <c r="S22" s="41"/>
      <c r="T22" s="119"/>
      <c r="AD22" s="134"/>
    </row>
    <row r="23" spans="1:30" s="8" customFormat="1" ht="140.25">
      <c r="A23" s="96" t="s">
        <v>188</v>
      </c>
      <c r="B23" s="168" t="s">
        <v>223</v>
      </c>
      <c r="C23" s="96" t="s">
        <v>215</v>
      </c>
      <c r="D23" s="117">
        <v>1</v>
      </c>
      <c r="E23" s="164">
        <v>3435950</v>
      </c>
      <c r="F23" s="96">
        <v>6.5</v>
      </c>
      <c r="G23" s="116">
        <f t="shared" si="0"/>
        <v>22423010</v>
      </c>
      <c r="H23" s="165"/>
      <c r="I23" s="136"/>
      <c r="J23" s="136"/>
      <c r="K23" s="136"/>
      <c r="L23" s="136"/>
      <c r="M23" s="136"/>
      <c r="N23" s="136"/>
      <c r="O23" s="136"/>
      <c r="P23" s="40"/>
      <c r="Q23" s="41"/>
      <c r="R23" s="40"/>
      <c r="S23" s="41"/>
      <c r="AD23" s="134"/>
    </row>
    <row r="24" spans="1:30" ht="140.25">
      <c r="A24" s="96" t="s">
        <v>189</v>
      </c>
      <c r="B24" s="166" t="s">
        <v>226</v>
      </c>
      <c r="C24" s="169" t="s">
        <v>217</v>
      </c>
      <c r="D24" s="117">
        <v>1</v>
      </c>
      <c r="E24" s="164">
        <v>4175600</v>
      </c>
      <c r="F24" s="96">
        <v>6</v>
      </c>
      <c r="G24" s="116">
        <f>ROUND(((E24*D24*F24)*1.004),0)</f>
        <v>25153814</v>
      </c>
      <c r="H24" s="170"/>
      <c r="I24" s="137"/>
      <c r="J24" s="137"/>
      <c r="K24" s="137"/>
      <c r="L24" s="137"/>
      <c r="M24" s="137"/>
      <c r="N24" s="137"/>
      <c r="O24" s="137"/>
      <c r="P24" s="137"/>
      <c r="Q24" s="137"/>
      <c r="R24" s="44"/>
      <c r="S24" s="44"/>
      <c r="T24" s="119"/>
      <c r="AD24" s="134"/>
    </row>
    <row r="25" spans="1:30" ht="127.5">
      <c r="A25" s="96" t="s">
        <v>189</v>
      </c>
      <c r="B25" s="166" t="s">
        <v>218</v>
      </c>
      <c r="C25" s="96" t="s">
        <v>219</v>
      </c>
      <c r="D25" s="117">
        <v>1</v>
      </c>
      <c r="E25" s="164">
        <v>3435950</v>
      </c>
      <c r="F25" s="96">
        <v>6</v>
      </c>
      <c r="G25" s="116">
        <f t="shared" si="0"/>
        <v>20698163</v>
      </c>
      <c r="H25" s="170"/>
      <c r="I25" s="137"/>
      <c r="J25" s="137"/>
      <c r="K25" s="137"/>
      <c r="L25" s="137"/>
      <c r="M25" s="137"/>
      <c r="N25" s="137"/>
      <c r="O25" s="44"/>
      <c r="P25" s="44"/>
      <c r="Q25" s="44"/>
      <c r="R25" s="44"/>
      <c r="S25" s="44"/>
      <c r="T25" s="119"/>
      <c r="AD25" s="134"/>
    </row>
    <row r="26" spans="1:30" ht="76.5">
      <c r="A26" s="171" t="s">
        <v>192</v>
      </c>
      <c r="B26" s="166" t="s">
        <v>227</v>
      </c>
      <c r="C26" s="96" t="s">
        <v>228</v>
      </c>
      <c r="D26" s="117">
        <v>1</v>
      </c>
      <c r="E26" s="164">
        <v>3435950</v>
      </c>
      <c r="F26" s="96">
        <v>7</v>
      </c>
      <c r="G26" s="116">
        <f t="shared" si="0"/>
        <v>24147857</v>
      </c>
      <c r="H26" s="170"/>
      <c r="I26" s="137"/>
      <c r="J26" s="137"/>
      <c r="K26" s="137"/>
      <c r="L26" s="137"/>
      <c r="M26" s="137"/>
      <c r="N26" s="137"/>
      <c r="O26" s="137"/>
      <c r="P26" s="44"/>
      <c r="Q26" s="45"/>
      <c r="R26" s="44"/>
      <c r="S26" s="45"/>
      <c r="AD26" s="134"/>
    </row>
    <row r="27" spans="1:30" ht="76.5">
      <c r="A27" s="172" t="s">
        <v>190</v>
      </c>
      <c r="B27" s="173" t="s">
        <v>191</v>
      </c>
      <c r="C27" s="174" t="s">
        <v>220</v>
      </c>
      <c r="D27" s="117">
        <v>4</v>
      </c>
      <c r="E27" s="175">
        <v>2117150</v>
      </c>
      <c r="F27" s="96">
        <v>7</v>
      </c>
      <c r="G27" s="116">
        <f>ROUND(((E27*D27*F27)*1.004),0)</f>
        <v>59517321</v>
      </c>
      <c r="H27" s="170"/>
      <c r="I27" s="137"/>
      <c r="J27" s="137"/>
      <c r="K27" s="137"/>
      <c r="L27" s="137"/>
      <c r="M27" s="137"/>
      <c r="N27" s="137"/>
      <c r="O27" s="137"/>
      <c r="P27" s="44"/>
      <c r="Q27" s="45"/>
      <c r="R27" s="44"/>
      <c r="S27" s="45"/>
      <c r="AD27" s="134"/>
    </row>
    <row r="28" spans="1:30" ht="76.5">
      <c r="A28" s="176" t="s">
        <v>190</v>
      </c>
      <c r="B28" s="177" t="s">
        <v>224</v>
      </c>
      <c r="C28" s="96" t="s">
        <v>225</v>
      </c>
      <c r="D28" s="117">
        <v>1</v>
      </c>
      <c r="E28" s="164">
        <v>2822850</v>
      </c>
      <c r="F28" s="96">
        <v>7</v>
      </c>
      <c r="G28" s="116">
        <f t="shared" si="0"/>
        <v>19838990</v>
      </c>
      <c r="H28" s="170"/>
      <c r="I28" s="137"/>
      <c r="J28" s="137"/>
      <c r="K28" s="137"/>
      <c r="L28" s="137"/>
      <c r="M28" s="137"/>
      <c r="N28" s="137"/>
      <c r="O28" s="137"/>
      <c r="P28" s="44"/>
      <c r="Q28" s="44"/>
      <c r="R28" s="44"/>
      <c r="S28" s="45"/>
      <c r="AD28" s="134"/>
    </row>
    <row r="29" spans="1:19" ht="138" customHeight="1">
      <c r="A29" s="178" t="s">
        <v>233</v>
      </c>
      <c r="B29" s="179" t="s">
        <v>234</v>
      </c>
      <c r="C29" s="118" t="s">
        <v>235</v>
      </c>
      <c r="D29" s="43">
        <v>1</v>
      </c>
      <c r="E29" s="123">
        <v>2735950</v>
      </c>
      <c r="F29" s="160">
        <v>5</v>
      </c>
      <c r="G29" s="37">
        <f t="shared" si="0"/>
        <v>13734469</v>
      </c>
      <c r="H29" s="170"/>
      <c r="I29" s="137"/>
      <c r="J29" s="137"/>
      <c r="K29" s="137"/>
      <c r="L29" s="137"/>
      <c r="M29" s="137"/>
      <c r="N29" s="44"/>
      <c r="O29" s="44"/>
      <c r="P29" s="44"/>
      <c r="Q29" s="44"/>
      <c r="R29" s="44"/>
      <c r="S29" s="45"/>
    </row>
    <row r="30" spans="1:19" ht="153">
      <c r="A30" s="172" t="s">
        <v>238</v>
      </c>
      <c r="B30" s="111" t="s">
        <v>234</v>
      </c>
      <c r="C30" s="118" t="s">
        <v>235</v>
      </c>
      <c r="D30" s="43">
        <v>1</v>
      </c>
      <c r="E30" s="200">
        <v>2735950</v>
      </c>
      <c r="F30" s="153">
        <v>5</v>
      </c>
      <c r="G30" s="37">
        <f t="shared" si="0"/>
        <v>13734469</v>
      </c>
      <c r="H30" s="44"/>
      <c r="I30" s="44"/>
      <c r="J30" s="44"/>
      <c r="K30" s="44"/>
      <c r="L30" s="44"/>
      <c r="M30" s="44"/>
      <c r="N30" s="44"/>
      <c r="O30" s="137"/>
      <c r="P30" s="137"/>
      <c r="Q30" s="137"/>
      <c r="R30" s="137"/>
      <c r="S30" s="137"/>
    </row>
    <row r="31" spans="1:19" ht="114.75">
      <c r="A31" s="172" t="s">
        <v>242</v>
      </c>
      <c r="B31" s="111" t="s">
        <v>227</v>
      </c>
      <c r="C31" s="96" t="s">
        <v>228</v>
      </c>
      <c r="D31" s="43">
        <v>1</v>
      </c>
      <c r="E31" s="200">
        <v>3435950</v>
      </c>
      <c r="F31" s="153">
        <v>3.5</v>
      </c>
      <c r="G31" s="37">
        <f t="shared" si="0"/>
        <v>12073928</v>
      </c>
      <c r="H31" s="44"/>
      <c r="I31" s="44"/>
      <c r="J31" s="44"/>
      <c r="K31" s="44"/>
      <c r="L31" s="44"/>
      <c r="M31" s="44"/>
      <c r="N31" s="44"/>
      <c r="O31" s="44"/>
      <c r="P31" s="137"/>
      <c r="Q31" s="137"/>
      <c r="R31" s="137"/>
      <c r="S31" s="137"/>
    </row>
    <row r="32" spans="1:19" ht="140.25">
      <c r="A32" s="172" t="s">
        <v>239</v>
      </c>
      <c r="B32" s="111" t="s">
        <v>251</v>
      </c>
      <c r="C32" s="167" t="s">
        <v>216</v>
      </c>
      <c r="D32" s="43">
        <v>1</v>
      </c>
      <c r="E32" s="200">
        <v>4175600</v>
      </c>
      <c r="F32" s="153">
        <v>5.5</v>
      </c>
      <c r="G32" s="37">
        <f t="shared" si="0"/>
        <v>23057663</v>
      </c>
      <c r="H32" s="44"/>
      <c r="I32" s="44"/>
      <c r="J32" s="44"/>
      <c r="K32" s="44"/>
      <c r="L32" s="44"/>
      <c r="M32" s="44"/>
      <c r="N32" s="44"/>
      <c r="O32" s="137"/>
      <c r="P32" s="137"/>
      <c r="Q32" s="137"/>
      <c r="R32" s="137"/>
      <c r="S32" s="137"/>
    </row>
    <row r="33" spans="1:19" ht="153">
      <c r="A33" s="172" t="s">
        <v>243</v>
      </c>
      <c r="B33" s="111" t="s">
        <v>191</v>
      </c>
      <c r="C33" s="174" t="s">
        <v>220</v>
      </c>
      <c r="D33" s="43">
        <v>1</v>
      </c>
      <c r="E33" s="200">
        <v>2117150</v>
      </c>
      <c r="F33" s="153">
        <v>2.5</v>
      </c>
      <c r="G33" s="37">
        <f>ROUND(((E33*F33)*1.004),0)</f>
        <v>5314047</v>
      </c>
      <c r="H33" s="44"/>
      <c r="I33" s="44"/>
      <c r="J33" s="44"/>
      <c r="K33" s="44"/>
      <c r="L33" s="44"/>
      <c r="M33" s="44"/>
      <c r="N33" s="44"/>
      <c r="O33" s="44"/>
      <c r="P33" s="44"/>
      <c r="Q33" s="137"/>
      <c r="R33" s="137"/>
      <c r="S33" s="137"/>
    </row>
    <row r="34" spans="1:19" ht="142.5" customHeight="1">
      <c r="A34" s="172" t="s">
        <v>244</v>
      </c>
      <c r="B34" s="111" t="s">
        <v>191</v>
      </c>
      <c r="C34" s="174" t="s">
        <v>220</v>
      </c>
      <c r="D34" s="43">
        <v>1</v>
      </c>
      <c r="E34" s="200">
        <v>2117150</v>
      </c>
      <c r="F34" s="153">
        <v>2.5</v>
      </c>
      <c r="G34" s="37">
        <f aca="true" t="shared" si="1" ref="G34:G40">ROUND(((E34*F34)*1.004),0)</f>
        <v>5314047</v>
      </c>
      <c r="H34" s="44"/>
      <c r="I34" s="44"/>
      <c r="J34" s="44"/>
      <c r="K34" s="44"/>
      <c r="L34" s="44"/>
      <c r="M34" s="44"/>
      <c r="N34" s="44"/>
      <c r="O34" s="44"/>
      <c r="P34" s="44"/>
      <c r="Q34" s="137"/>
      <c r="R34" s="137"/>
      <c r="S34" s="137"/>
    </row>
    <row r="35" spans="1:19" ht="153">
      <c r="A35" s="172" t="s">
        <v>245</v>
      </c>
      <c r="B35" s="111" t="s">
        <v>191</v>
      </c>
      <c r="C35" s="174" t="s">
        <v>220</v>
      </c>
      <c r="D35" s="43">
        <v>1</v>
      </c>
      <c r="E35" s="200">
        <v>2117150</v>
      </c>
      <c r="F35" s="153">
        <v>2.5</v>
      </c>
      <c r="G35" s="37">
        <f t="shared" si="1"/>
        <v>5314047</v>
      </c>
      <c r="H35" s="44"/>
      <c r="I35" s="44"/>
      <c r="J35" s="44"/>
      <c r="K35" s="44"/>
      <c r="L35" s="44"/>
      <c r="M35" s="44"/>
      <c r="N35" s="44"/>
      <c r="O35" s="44"/>
      <c r="P35" s="44"/>
      <c r="Q35" s="137"/>
      <c r="R35" s="137"/>
      <c r="S35" s="137"/>
    </row>
    <row r="36" spans="1:19" ht="153">
      <c r="A36" s="172" t="s">
        <v>246</v>
      </c>
      <c r="B36" s="111" t="s">
        <v>191</v>
      </c>
      <c r="C36" s="174" t="s">
        <v>220</v>
      </c>
      <c r="D36" s="43">
        <v>1</v>
      </c>
      <c r="E36" s="200">
        <v>2117150</v>
      </c>
      <c r="F36" s="153">
        <v>2.5</v>
      </c>
      <c r="G36" s="37">
        <f t="shared" si="1"/>
        <v>5314047</v>
      </c>
      <c r="H36" s="44"/>
      <c r="I36" s="44"/>
      <c r="J36" s="44"/>
      <c r="K36" s="44"/>
      <c r="L36" s="44"/>
      <c r="M36" s="44"/>
      <c r="N36" s="44"/>
      <c r="O36" s="44"/>
      <c r="P36" s="44"/>
      <c r="Q36" s="137"/>
      <c r="R36" s="137"/>
      <c r="S36" s="137"/>
    </row>
    <row r="37" spans="1:19" ht="127.5">
      <c r="A37" s="172" t="s">
        <v>248</v>
      </c>
      <c r="B37" s="111" t="s">
        <v>253</v>
      </c>
      <c r="C37" s="118" t="str">
        <f>C25</f>
        <v>con experiencia profesional de más de 24 meses y experiencia específica mínima 12 meses en Planificación titulación de bienes, procesos de registro en la oficina de intrumentos públicos y derecho ambiental</v>
      </c>
      <c r="D37" s="43">
        <v>1</v>
      </c>
      <c r="E37" s="200">
        <v>3435950</v>
      </c>
      <c r="F37" s="153">
        <v>2</v>
      </c>
      <c r="G37" s="37">
        <f t="shared" si="1"/>
        <v>6899388</v>
      </c>
      <c r="H37" s="44"/>
      <c r="I37" s="44"/>
      <c r="J37" s="44"/>
      <c r="K37" s="44"/>
      <c r="L37" s="44"/>
      <c r="M37" s="44"/>
      <c r="N37" s="44"/>
      <c r="O37" s="44"/>
      <c r="P37" s="44"/>
      <c r="Q37" s="137"/>
      <c r="R37" s="137"/>
      <c r="S37" s="137"/>
    </row>
    <row r="38" spans="1:19" ht="138" customHeight="1">
      <c r="A38" s="172" t="s">
        <v>247</v>
      </c>
      <c r="B38" s="177" t="s">
        <v>224</v>
      </c>
      <c r="C38" s="118" t="str">
        <f>C28</f>
        <v>Con experiencia laboral de 0 a 6 meses</v>
      </c>
      <c r="D38" s="43">
        <v>1</v>
      </c>
      <c r="E38" s="200">
        <v>2822850</v>
      </c>
      <c r="F38" s="153">
        <v>2.5</v>
      </c>
      <c r="G38" s="37">
        <f>ROUND(((E38*F38)*1.004),0)</f>
        <v>7085354</v>
      </c>
      <c r="H38" s="44"/>
      <c r="I38" s="44"/>
      <c r="J38" s="44"/>
      <c r="K38" s="44"/>
      <c r="L38" s="44"/>
      <c r="M38" s="44"/>
      <c r="N38" s="44"/>
      <c r="O38" s="44"/>
      <c r="P38" s="44"/>
      <c r="Q38" s="137"/>
      <c r="R38" s="137"/>
      <c r="S38" s="137"/>
    </row>
    <row r="39" spans="1:19" ht="153">
      <c r="A39" s="172" t="s">
        <v>240</v>
      </c>
      <c r="B39" s="111" t="s">
        <v>254</v>
      </c>
      <c r="C39" s="96" t="s">
        <v>215</v>
      </c>
      <c r="D39" s="43">
        <v>1</v>
      </c>
      <c r="E39" s="200">
        <v>3085950</v>
      </c>
      <c r="F39" s="153">
        <v>3.5</v>
      </c>
      <c r="G39" s="37">
        <f t="shared" si="1"/>
        <v>10844028</v>
      </c>
      <c r="H39" s="44"/>
      <c r="I39" s="44"/>
      <c r="J39" s="44"/>
      <c r="K39" s="44"/>
      <c r="L39" s="44"/>
      <c r="M39" s="44"/>
      <c r="N39" s="44"/>
      <c r="O39" s="44"/>
      <c r="P39" s="137"/>
      <c r="Q39" s="137"/>
      <c r="R39" s="137"/>
      <c r="S39" s="137"/>
    </row>
    <row r="40" spans="1:19" ht="165.75">
      <c r="A40" s="172" t="s">
        <v>241</v>
      </c>
      <c r="B40" s="168" t="s">
        <v>223</v>
      </c>
      <c r="C40" s="118" t="str">
        <f>C23</f>
        <v>con experiencia profesional de más de 24 meses y experiencia específica mínima 12 meses en Planificación ambiental (ordenamiento territorial, declaratoria de áreas protegidas, restauración, cambio climático, páramos, humedales).</v>
      </c>
      <c r="D40" s="43">
        <v>1</v>
      </c>
      <c r="E40" s="200">
        <v>3435950</v>
      </c>
      <c r="F40" s="153">
        <f>2</f>
        <v>2</v>
      </c>
      <c r="G40" s="37">
        <f t="shared" si="1"/>
        <v>6899388</v>
      </c>
      <c r="H40" s="44"/>
      <c r="I40" s="44"/>
      <c r="J40" s="44"/>
      <c r="K40" s="44"/>
      <c r="L40" s="44"/>
      <c r="M40" s="44"/>
      <c r="N40" s="44"/>
      <c r="O40" s="44"/>
      <c r="P40" s="44"/>
      <c r="Q40" s="137"/>
      <c r="R40" s="137"/>
      <c r="S40" s="137"/>
    </row>
    <row r="41" spans="1:19" ht="165.75">
      <c r="A41" s="172" t="s">
        <v>249</v>
      </c>
      <c r="B41" s="111" t="s">
        <v>255</v>
      </c>
      <c r="C41" s="96" t="s">
        <v>215</v>
      </c>
      <c r="D41" s="43">
        <v>1</v>
      </c>
      <c r="E41" s="200">
        <v>3435950</v>
      </c>
      <c r="F41" s="153">
        <f>2</f>
        <v>2</v>
      </c>
      <c r="G41" s="37">
        <f t="shared" si="0"/>
        <v>6899388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137"/>
      <c r="S41" s="137"/>
    </row>
    <row r="42" spans="1:19" ht="140.25">
      <c r="A42" s="172" t="s">
        <v>250</v>
      </c>
      <c r="B42" s="111" t="s">
        <v>255</v>
      </c>
      <c r="C42" s="96" t="s">
        <v>215</v>
      </c>
      <c r="D42" s="117">
        <v>1</v>
      </c>
      <c r="E42" s="200">
        <v>3435950</v>
      </c>
      <c r="F42" s="153">
        <v>6</v>
      </c>
      <c r="G42" s="37">
        <f t="shared" si="0"/>
        <v>20698163</v>
      </c>
      <c r="H42" s="44"/>
      <c r="I42" s="44"/>
      <c r="J42" s="44"/>
      <c r="K42" s="44"/>
      <c r="L42" s="44"/>
      <c r="M42" s="44"/>
      <c r="N42" s="137"/>
      <c r="O42" s="137"/>
      <c r="P42" s="137"/>
      <c r="Q42" s="137"/>
      <c r="R42" s="137"/>
      <c r="S42" s="137"/>
    </row>
    <row r="43" spans="1:19" ht="140.25">
      <c r="A43" s="172" t="s">
        <v>250</v>
      </c>
      <c r="B43" s="201" t="s">
        <v>251</v>
      </c>
      <c r="C43" s="174" t="str">
        <f>C41</f>
        <v>con experiencia profesional de más de 24 meses y experiencia específica mínima 12 meses en Planificación ambiental (ordenamiento territorial, declaratoria de áreas protegidas, restauración, cambio climático, páramos, humedales).</v>
      </c>
      <c r="D43" s="43">
        <v>1</v>
      </c>
      <c r="E43" s="200">
        <v>3435950</v>
      </c>
      <c r="F43" s="153">
        <v>6</v>
      </c>
      <c r="G43" s="37">
        <f t="shared" si="0"/>
        <v>20698163</v>
      </c>
      <c r="H43" s="44"/>
      <c r="I43" s="44"/>
      <c r="J43" s="44"/>
      <c r="K43" s="44"/>
      <c r="L43" s="44"/>
      <c r="M43" s="44"/>
      <c r="N43" s="137"/>
      <c r="O43" s="137"/>
      <c r="P43" s="137"/>
      <c r="Q43" s="137"/>
      <c r="R43" s="137"/>
      <c r="S43" s="137"/>
    </row>
    <row r="44" spans="1:19" ht="13.5" thickBot="1">
      <c r="A44" s="391" t="s">
        <v>29</v>
      </c>
      <c r="B44" s="392"/>
      <c r="C44" s="392"/>
      <c r="D44" s="392"/>
      <c r="E44" s="392"/>
      <c r="F44" s="393"/>
      <c r="G44" s="46">
        <f>SUM(G21:G43)</f>
        <v>375299070</v>
      </c>
      <c r="H44" s="400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2"/>
    </row>
    <row r="45" spans="1:19" ht="18" customHeight="1" thickBot="1">
      <c r="A45" s="394" t="s">
        <v>30</v>
      </c>
      <c r="B45" s="395"/>
      <c r="C45" s="395"/>
      <c r="D45" s="395"/>
      <c r="E45" s="395"/>
      <c r="F45" s="395"/>
      <c r="G45" s="395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8"/>
    </row>
    <row r="46" spans="1:19" s="9" customFormat="1" ht="16.5" customHeight="1">
      <c r="A46" s="403" t="s">
        <v>31</v>
      </c>
      <c r="B46" s="404"/>
      <c r="C46" s="405"/>
      <c r="D46" s="409" t="s">
        <v>32</v>
      </c>
      <c r="E46" s="411" t="s">
        <v>17</v>
      </c>
      <c r="F46" s="413" t="s">
        <v>33</v>
      </c>
      <c r="G46" s="409" t="s">
        <v>20</v>
      </c>
      <c r="H46" s="397" t="s">
        <v>21</v>
      </c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9"/>
    </row>
    <row r="47" spans="1:19" s="7" customFormat="1" ht="14.25" customHeight="1">
      <c r="A47" s="406"/>
      <c r="B47" s="407"/>
      <c r="C47" s="408"/>
      <c r="D47" s="410"/>
      <c r="E47" s="412"/>
      <c r="F47" s="414"/>
      <c r="G47" s="410"/>
      <c r="H47" s="40" t="s">
        <v>22</v>
      </c>
      <c r="I47" s="40" t="s">
        <v>58</v>
      </c>
      <c r="J47" s="40" t="s">
        <v>23</v>
      </c>
      <c r="K47" s="40" t="s">
        <v>24</v>
      </c>
      <c r="L47" s="40" t="s">
        <v>25</v>
      </c>
      <c r="M47" s="40" t="s">
        <v>26</v>
      </c>
      <c r="N47" s="40" t="s">
        <v>27</v>
      </c>
      <c r="O47" s="40" t="s">
        <v>28</v>
      </c>
      <c r="P47" s="40" t="s">
        <v>54</v>
      </c>
      <c r="Q47" s="40" t="s">
        <v>55</v>
      </c>
      <c r="R47" s="40" t="s">
        <v>56</v>
      </c>
      <c r="S47" s="41" t="s">
        <v>57</v>
      </c>
    </row>
    <row r="48" spans="1:19" s="8" customFormat="1" ht="12.75" customHeight="1">
      <c r="A48" s="415"/>
      <c r="B48" s="416"/>
      <c r="C48" s="416"/>
      <c r="D48" s="49"/>
      <c r="E48" s="49"/>
      <c r="F48" s="50"/>
      <c r="G48" s="49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1"/>
    </row>
    <row r="49" spans="1:19" s="8" customFormat="1" ht="12.75" customHeight="1">
      <c r="A49" s="415"/>
      <c r="B49" s="416"/>
      <c r="C49" s="416"/>
      <c r="D49" s="180"/>
      <c r="E49" s="180"/>
      <c r="F49" s="159"/>
      <c r="G49" s="37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1"/>
    </row>
    <row r="50" spans="1:19" s="8" customFormat="1" ht="12.75" customHeight="1">
      <c r="A50" s="415"/>
      <c r="B50" s="416"/>
      <c r="C50" s="416"/>
      <c r="D50" s="180"/>
      <c r="E50" s="180"/>
      <c r="F50" s="159"/>
      <c r="G50" s="37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1:19" s="8" customFormat="1" ht="12.75" customHeight="1">
      <c r="A51" s="157"/>
      <c r="B51" s="158"/>
      <c r="C51" s="158"/>
      <c r="D51" s="180"/>
      <c r="E51" s="180"/>
      <c r="F51" s="159"/>
      <c r="G51" s="37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1:19" ht="12.75" customHeight="1" thickBot="1">
      <c r="A52" s="391" t="s">
        <v>29</v>
      </c>
      <c r="B52" s="392"/>
      <c r="C52" s="392"/>
      <c r="D52" s="392"/>
      <c r="E52" s="392"/>
      <c r="F52" s="393"/>
      <c r="G52" s="46">
        <f>SUM(G48:G51)</f>
        <v>0</v>
      </c>
      <c r="H52" s="51"/>
      <c r="I52" s="52"/>
      <c r="J52" s="52"/>
      <c r="K52" s="52"/>
      <c r="L52" s="52"/>
      <c r="M52" s="52"/>
      <c r="N52" s="53"/>
      <c r="O52" s="54"/>
      <c r="P52" s="54"/>
      <c r="Q52" s="54"/>
      <c r="R52" s="54"/>
      <c r="S52" s="55"/>
    </row>
    <row r="53" spans="1:19" ht="18.75" customHeight="1" thickBot="1">
      <c r="A53" s="417" t="s">
        <v>34</v>
      </c>
      <c r="B53" s="418"/>
      <c r="C53" s="418"/>
      <c r="D53" s="418"/>
      <c r="E53" s="418"/>
      <c r="F53" s="418"/>
      <c r="G53" s="418"/>
      <c r="H53" s="400"/>
      <c r="I53" s="401"/>
      <c r="J53" s="401"/>
      <c r="K53" s="401"/>
      <c r="L53" s="401"/>
      <c r="M53" s="401"/>
      <c r="N53" s="401"/>
      <c r="O53" s="47"/>
      <c r="P53" s="47"/>
      <c r="Q53" s="47"/>
      <c r="R53" s="47"/>
      <c r="S53" s="48"/>
    </row>
    <row r="54" spans="1:19" ht="12.75">
      <c r="A54" s="56"/>
      <c r="B54" s="106"/>
      <c r="C54" s="57"/>
      <c r="D54" s="58"/>
      <c r="E54" s="59"/>
      <c r="F54" s="60"/>
      <c r="G54" s="59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2"/>
    </row>
    <row r="55" spans="1:19" s="7" customFormat="1" ht="15.75" customHeight="1">
      <c r="A55" s="403" t="s">
        <v>31</v>
      </c>
      <c r="B55" s="404"/>
      <c r="C55" s="405"/>
      <c r="D55" s="409" t="s">
        <v>32</v>
      </c>
      <c r="E55" s="411" t="s">
        <v>17</v>
      </c>
      <c r="F55" s="413" t="s">
        <v>33</v>
      </c>
      <c r="G55" s="409" t="s">
        <v>20</v>
      </c>
      <c r="H55" s="397" t="s">
        <v>21</v>
      </c>
      <c r="I55" s="398"/>
      <c r="J55" s="398"/>
      <c r="K55" s="398"/>
      <c r="L55" s="398"/>
      <c r="M55" s="398"/>
      <c r="N55" s="398"/>
      <c r="O55" s="398"/>
      <c r="P55" s="398"/>
      <c r="Q55" s="398"/>
      <c r="R55" s="398"/>
      <c r="S55" s="399"/>
    </row>
    <row r="56" spans="1:19" s="8" customFormat="1" ht="13.5" customHeight="1">
      <c r="A56" s="406"/>
      <c r="B56" s="407"/>
      <c r="C56" s="408"/>
      <c r="D56" s="410"/>
      <c r="E56" s="412"/>
      <c r="F56" s="414"/>
      <c r="G56" s="410"/>
      <c r="H56" s="40" t="s">
        <v>22</v>
      </c>
      <c r="I56" s="40" t="s">
        <v>58</v>
      </c>
      <c r="J56" s="40" t="s">
        <v>23</v>
      </c>
      <c r="K56" s="40" t="s">
        <v>24</v>
      </c>
      <c r="L56" s="40" t="s">
        <v>25</v>
      </c>
      <c r="M56" s="40" t="s">
        <v>26</v>
      </c>
      <c r="N56" s="40" t="s">
        <v>27</v>
      </c>
      <c r="O56" s="40" t="s">
        <v>28</v>
      </c>
      <c r="P56" s="40" t="s">
        <v>54</v>
      </c>
      <c r="Q56" s="40" t="s">
        <v>55</v>
      </c>
      <c r="R56" s="40" t="s">
        <v>56</v>
      </c>
      <c r="S56" s="41" t="s">
        <v>57</v>
      </c>
    </row>
    <row r="57" spans="1:19" ht="12.75">
      <c r="A57" s="419"/>
      <c r="B57" s="389"/>
      <c r="C57" s="390"/>
      <c r="D57" s="43"/>
      <c r="E57" s="37"/>
      <c r="F57" s="181"/>
      <c r="G57" s="181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5"/>
    </row>
    <row r="58" spans="1:19" ht="12.75">
      <c r="A58" s="389"/>
      <c r="B58" s="389"/>
      <c r="C58" s="390"/>
      <c r="D58" s="43"/>
      <c r="E58" s="37"/>
      <c r="F58" s="36"/>
      <c r="G58" s="3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5"/>
    </row>
    <row r="59" spans="1:19" ht="12.75">
      <c r="A59" s="389"/>
      <c r="B59" s="389"/>
      <c r="C59" s="390"/>
      <c r="D59" s="43"/>
      <c r="E59" s="37"/>
      <c r="F59" s="36"/>
      <c r="G59" s="3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12.75">
      <c r="A60" s="389"/>
      <c r="B60" s="389"/>
      <c r="C60" s="390"/>
      <c r="D60" s="43"/>
      <c r="E60" s="37"/>
      <c r="F60" s="36"/>
      <c r="G60" s="37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5"/>
    </row>
    <row r="61" spans="1:19" ht="13.5" thickBot="1">
      <c r="A61" s="391" t="s">
        <v>29</v>
      </c>
      <c r="B61" s="392"/>
      <c r="C61" s="392"/>
      <c r="D61" s="392"/>
      <c r="E61" s="392"/>
      <c r="F61" s="393"/>
      <c r="G61" s="63">
        <f>SUM(G57:G60)</f>
        <v>0</v>
      </c>
      <c r="H61" s="420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2"/>
    </row>
    <row r="62" spans="1:19" ht="21" customHeight="1" thickBot="1">
      <c r="A62" s="64" t="s">
        <v>37</v>
      </c>
      <c r="B62" s="107"/>
      <c r="C62" s="65"/>
      <c r="D62" s="66"/>
      <c r="E62" s="67"/>
      <c r="F62" s="68"/>
      <c r="G62" s="6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</row>
    <row r="63" spans="1:19" s="7" customFormat="1" ht="16.5" customHeight="1">
      <c r="A63" s="423" t="s">
        <v>15</v>
      </c>
      <c r="B63" s="424"/>
      <c r="C63" s="425"/>
      <c r="D63" s="311" t="s">
        <v>35</v>
      </c>
      <c r="E63" s="426" t="s">
        <v>17</v>
      </c>
      <c r="F63" s="413" t="s">
        <v>33</v>
      </c>
      <c r="G63" s="409" t="s">
        <v>20</v>
      </c>
      <c r="H63" s="427" t="s">
        <v>21</v>
      </c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9"/>
    </row>
    <row r="64" spans="1:19" s="8" customFormat="1" ht="13.5" customHeight="1">
      <c r="A64" s="386"/>
      <c r="B64" s="296"/>
      <c r="C64" s="297"/>
      <c r="D64" s="311"/>
      <c r="E64" s="414"/>
      <c r="F64" s="414"/>
      <c r="G64" s="410"/>
      <c r="H64" s="40" t="s">
        <v>22</v>
      </c>
      <c r="I64" s="40" t="s">
        <v>58</v>
      </c>
      <c r="J64" s="40" t="s">
        <v>23</v>
      </c>
      <c r="K64" s="40" t="s">
        <v>24</v>
      </c>
      <c r="L64" s="40" t="s">
        <v>25</v>
      </c>
      <c r="M64" s="40" t="s">
        <v>26</v>
      </c>
      <c r="N64" s="40" t="s">
        <v>27</v>
      </c>
      <c r="O64" s="40" t="s">
        <v>28</v>
      </c>
      <c r="P64" s="40" t="s">
        <v>54</v>
      </c>
      <c r="Q64" s="40" t="s">
        <v>55</v>
      </c>
      <c r="R64" s="40" t="s">
        <v>56</v>
      </c>
      <c r="S64" s="41" t="s">
        <v>57</v>
      </c>
    </row>
    <row r="65" spans="1:19" ht="12.75">
      <c r="A65" s="430"/>
      <c r="B65" s="357"/>
      <c r="C65" s="431"/>
      <c r="D65" s="43"/>
      <c r="E65" s="37"/>
      <c r="F65" s="181">
        <v>0</v>
      </c>
      <c r="G65" s="116">
        <f>E65*F65</f>
        <v>0</v>
      </c>
      <c r="H65" s="44"/>
      <c r="I65" s="137"/>
      <c r="J65" s="137"/>
      <c r="K65" s="44"/>
      <c r="L65" s="44"/>
      <c r="M65" s="44"/>
      <c r="N65" s="44"/>
      <c r="O65" s="44"/>
      <c r="P65" s="44"/>
      <c r="Q65" s="44"/>
      <c r="R65" s="44"/>
      <c r="S65" s="45"/>
    </row>
    <row r="66" spans="1:19" ht="12.75">
      <c r="A66" s="432"/>
      <c r="B66" s="299"/>
      <c r="C66" s="300"/>
      <c r="D66" s="43"/>
      <c r="E66" s="37"/>
      <c r="F66" s="36"/>
      <c r="G66" s="37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5"/>
    </row>
    <row r="67" spans="1:19" ht="12.75">
      <c r="A67" s="432"/>
      <c r="B67" s="299"/>
      <c r="C67" s="300"/>
      <c r="D67" s="43"/>
      <c r="E67" s="37"/>
      <c r="F67" s="36"/>
      <c r="G67" s="37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5"/>
    </row>
    <row r="68" spans="1:19" ht="12.75">
      <c r="A68" s="69"/>
      <c r="B68" s="108"/>
      <c r="C68" s="70"/>
      <c r="D68" s="43"/>
      <c r="E68" s="37"/>
      <c r="F68" s="36"/>
      <c r="G68" s="37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</row>
    <row r="69" spans="1:19" ht="13.5" thickBot="1">
      <c r="A69" s="391" t="s">
        <v>29</v>
      </c>
      <c r="B69" s="392"/>
      <c r="C69" s="392"/>
      <c r="D69" s="392"/>
      <c r="E69" s="392"/>
      <c r="F69" s="393"/>
      <c r="G69" s="63">
        <f>SUM(G65:G68)</f>
        <v>0</v>
      </c>
      <c r="H69" s="400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2"/>
    </row>
    <row r="70" spans="1:19" ht="21.75" customHeight="1" thickBot="1">
      <c r="A70" s="64" t="s">
        <v>38</v>
      </c>
      <c r="B70" s="107"/>
      <c r="C70" s="65"/>
      <c r="D70" s="66"/>
      <c r="E70" s="67"/>
      <c r="F70" s="68"/>
      <c r="G70" s="6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</row>
    <row r="71" spans="1:19" s="7" customFormat="1" ht="12.75" customHeight="1">
      <c r="A71" s="396" t="s">
        <v>15</v>
      </c>
      <c r="B71" s="155"/>
      <c r="C71" s="311" t="s">
        <v>39</v>
      </c>
      <c r="D71" s="433" t="s">
        <v>40</v>
      </c>
      <c r="E71" s="435" t="s">
        <v>41</v>
      </c>
      <c r="F71" s="311" t="s">
        <v>42</v>
      </c>
      <c r="G71" s="409" t="s">
        <v>20</v>
      </c>
      <c r="H71" s="427" t="s">
        <v>21</v>
      </c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9"/>
    </row>
    <row r="72" spans="1:19" s="8" customFormat="1" ht="13.5" customHeight="1">
      <c r="A72" s="396"/>
      <c r="B72" s="155"/>
      <c r="C72" s="311"/>
      <c r="D72" s="434"/>
      <c r="E72" s="435"/>
      <c r="F72" s="311"/>
      <c r="G72" s="410"/>
      <c r="H72" s="40" t="s">
        <v>22</v>
      </c>
      <c r="I72" s="40" t="s">
        <v>58</v>
      </c>
      <c r="J72" s="40" t="s">
        <v>23</v>
      </c>
      <c r="K72" s="40" t="s">
        <v>24</v>
      </c>
      <c r="L72" s="40" t="s">
        <v>25</v>
      </c>
      <c r="M72" s="40" t="s">
        <v>26</v>
      </c>
      <c r="N72" s="40" t="s">
        <v>27</v>
      </c>
      <c r="O72" s="40" t="s">
        <v>28</v>
      </c>
      <c r="P72" s="40" t="s">
        <v>54</v>
      </c>
      <c r="Q72" s="40" t="s">
        <v>55</v>
      </c>
      <c r="R72" s="40" t="s">
        <v>56</v>
      </c>
      <c r="S72" s="41" t="s">
        <v>57</v>
      </c>
    </row>
    <row r="73" spans="1:19" ht="38.25">
      <c r="A73" s="135" t="s">
        <v>195</v>
      </c>
      <c r="B73" s="105"/>
      <c r="C73" s="36" t="s">
        <v>196</v>
      </c>
      <c r="D73" s="43">
        <v>0</v>
      </c>
      <c r="E73" s="37">
        <v>0</v>
      </c>
      <c r="F73" s="36">
        <v>0</v>
      </c>
      <c r="G73" s="37">
        <v>0</v>
      </c>
      <c r="H73" s="137"/>
      <c r="I73" s="137"/>
      <c r="J73" s="137"/>
      <c r="K73" s="137"/>
      <c r="L73" s="137"/>
      <c r="M73" s="137"/>
      <c r="N73" s="137"/>
      <c r="O73" s="44"/>
      <c r="P73" s="44"/>
      <c r="Q73" s="44"/>
      <c r="R73" s="44"/>
      <c r="S73" s="45"/>
    </row>
    <row r="74" spans="1:19" ht="25.5">
      <c r="A74" s="203" t="s">
        <v>263</v>
      </c>
      <c r="B74" s="105"/>
      <c r="C74" s="198" t="s">
        <v>256</v>
      </c>
      <c r="D74" s="43">
        <v>0</v>
      </c>
      <c r="E74" s="37">
        <v>0</v>
      </c>
      <c r="F74" s="36">
        <v>0</v>
      </c>
      <c r="G74" s="37">
        <v>0</v>
      </c>
      <c r="H74" s="137"/>
      <c r="I74" s="137"/>
      <c r="J74" s="137"/>
      <c r="K74" s="137"/>
      <c r="L74" s="44"/>
      <c r="M74" s="44"/>
      <c r="N74" s="44"/>
      <c r="O74" s="44"/>
      <c r="P74" s="44"/>
      <c r="Q74" s="44"/>
      <c r="R74" s="44"/>
      <c r="S74" s="45"/>
    </row>
    <row r="75" spans="1:19" ht="12.75">
      <c r="A75" s="42"/>
      <c r="B75" s="105"/>
      <c r="C75" s="36"/>
      <c r="D75" s="43"/>
      <c r="E75" s="37"/>
      <c r="F75" s="36"/>
      <c r="G75" s="3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5"/>
    </row>
    <row r="76" spans="1:19" ht="12.75">
      <c r="A76" s="42"/>
      <c r="B76" s="105"/>
      <c r="C76" s="36"/>
      <c r="D76" s="43"/>
      <c r="E76" s="37"/>
      <c r="F76" s="36"/>
      <c r="G76" s="3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5"/>
    </row>
    <row r="77" spans="1:19" ht="13.5" thickBot="1">
      <c r="A77" s="391" t="s">
        <v>29</v>
      </c>
      <c r="B77" s="392"/>
      <c r="C77" s="392"/>
      <c r="D77" s="392"/>
      <c r="E77" s="392"/>
      <c r="F77" s="393"/>
      <c r="G77" s="71">
        <f>SUM(G73:G76)</f>
        <v>0</v>
      </c>
      <c r="H77" s="400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2"/>
    </row>
    <row r="78" spans="1:19" ht="22.5" customHeight="1" thickBot="1">
      <c r="A78" s="64" t="s">
        <v>43</v>
      </c>
      <c r="B78" s="107"/>
      <c r="C78" s="65"/>
      <c r="D78" s="66"/>
      <c r="E78" s="67"/>
      <c r="F78" s="68"/>
      <c r="G78" s="6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</row>
    <row r="79" spans="1:19" s="7" customFormat="1" ht="12.75" customHeight="1">
      <c r="A79" s="423" t="s">
        <v>15</v>
      </c>
      <c r="B79" s="424"/>
      <c r="C79" s="424"/>
      <c r="D79" s="424"/>
      <c r="E79" s="425"/>
      <c r="F79" s="311" t="s">
        <v>39</v>
      </c>
      <c r="G79" s="387" t="s">
        <v>36</v>
      </c>
      <c r="H79" s="427" t="s">
        <v>21</v>
      </c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9"/>
    </row>
    <row r="80" spans="1:19" s="8" customFormat="1" ht="13.5" customHeight="1">
      <c r="A80" s="386"/>
      <c r="B80" s="296"/>
      <c r="C80" s="296"/>
      <c r="D80" s="296"/>
      <c r="E80" s="297"/>
      <c r="F80" s="311"/>
      <c r="G80" s="387"/>
      <c r="H80" s="40" t="s">
        <v>22</v>
      </c>
      <c r="I80" s="40" t="s">
        <v>58</v>
      </c>
      <c r="J80" s="40" t="s">
        <v>23</v>
      </c>
      <c r="K80" s="40" t="s">
        <v>24</v>
      </c>
      <c r="L80" s="40" t="s">
        <v>25</v>
      </c>
      <c r="M80" s="40" t="s">
        <v>26</v>
      </c>
      <c r="N80" s="40" t="s">
        <v>27</v>
      </c>
      <c r="O80" s="40" t="s">
        <v>28</v>
      </c>
      <c r="P80" s="40" t="s">
        <v>54</v>
      </c>
      <c r="Q80" s="40" t="s">
        <v>55</v>
      </c>
      <c r="R80" s="40" t="s">
        <v>56</v>
      </c>
      <c r="S80" s="41" t="s">
        <v>57</v>
      </c>
    </row>
    <row r="81" spans="1:19" ht="39.75" customHeight="1">
      <c r="A81" s="436" t="s">
        <v>221</v>
      </c>
      <c r="B81" s="437"/>
      <c r="C81" s="437"/>
      <c r="D81" s="437"/>
      <c r="E81" s="438"/>
      <c r="F81" s="156">
        <v>4</v>
      </c>
      <c r="G81" s="37">
        <v>275385595</v>
      </c>
      <c r="H81" s="137"/>
      <c r="I81" s="137"/>
      <c r="J81" s="137"/>
      <c r="K81" s="137"/>
      <c r="L81" s="44"/>
      <c r="M81" s="44"/>
      <c r="N81" s="44"/>
      <c r="O81" s="44"/>
      <c r="P81" s="44"/>
      <c r="Q81" s="44"/>
      <c r="R81" s="44"/>
      <c r="S81" s="45"/>
    </row>
    <row r="82" spans="1:19" ht="42" customHeight="1">
      <c r="A82" s="436" t="s">
        <v>257</v>
      </c>
      <c r="B82" s="437"/>
      <c r="C82" s="437"/>
      <c r="D82" s="437"/>
      <c r="E82" s="438"/>
      <c r="F82" s="36">
        <v>8</v>
      </c>
      <c r="G82" s="37">
        <v>150000000</v>
      </c>
      <c r="H82" s="44"/>
      <c r="I82" s="44"/>
      <c r="J82" s="44"/>
      <c r="K82" s="44"/>
      <c r="L82" s="44"/>
      <c r="M82" s="44"/>
      <c r="N82" s="137"/>
      <c r="O82" s="137"/>
      <c r="P82" s="137"/>
      <c r="Q82" s="137"/>
      <c r="R82" s="137"/>
      <c r="S82" s="119"/>
    </row>
    <row r="83" spans="1:19" ht="40.5" customHeight="1">
      <c r="A83" s="439" t="s">
        <v>258</v>
      </c>
      <c r="B83" s="389"/>
      <c r="C83" s="389"/>
      <c r="D83" s="389"/>
      <c r="E83" s="390"/>
      <c r="F83" s="36">
        <v>12</v>
      </c>
      <c r="G83" s="37">
        <v>1948652655.1999998</v>
      </c>
      <c r="H83" s="44"/>
      <c r="I83" s="44"/>
      <c r="J83" s="44"/>
      <c r="K83" s="44"/>
      <c r="L83" s="44"/>
      <c r="M83" s="44"/>
      <c r="N83" s="137"/>
      <c r="O83" s="137"/>
      <c r="P83" s="137"/>
      <c r="Q83" s="137"/>
      <c r="R83" s="137"/>
      <c r="S83" s="119"/>
    </row>
    <row r="84" spans="1:19" ht="40.5" customHeight="1">
      <c r="A84" s="439" t="s">
        <v>259</v>
      </c>
      <c r="B84" s="389"/>
      <c r="C84" s="389"/>
      <c r="D84" s="389"/>
      <c r="E84" s="390"/>
      <c r="F84" s="36">
        <v>12</v>
      </c>
      <c r="G84" s="37">
        <v>1166465869.8</v>
      </c>
      <c r="H84" s="44"/>
      <c r="I84" s="44"/>
      <c r="J84" s="44"/>
      <c r="K84" s="44"/>
      <c r="L84" s="44"/>
      <c r="M84" s="44"/>
      <c r="N84" s="137"/>
      <c r="O84" s="137"/>
      <c r="P84" s="137"/>
      <c r="Q84" s="137"/>
      <c r="R84" s="137"/>
      <c r="S84" s="119"/>
    </row>
    <row r="85" spans="1:19" ht="12.75">
      <c r="A85" s="388"/>
      <c r="B85" s="389"/>
      <c r="C85" s="389"/>
      <c r="D85" s="389"/>
      <c r="E85" s="390"/>
      <c r="F85" s="36"/>
      <c r="G85" s="3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5"/>
    </row>
    <row r="86" spans="1:19" ht="13.5" thickBot="1">
      <c r="A86" s="391" t="s">
        <v>29</v>
      </c>
      <c r="B86" s="392"/>
      <c r="C86" s="392"/>
      <c r="D86" s="392"/>
      <c r="E86" s="392"/>
      <c r="F86" s="393"/>
      <c r="G86" s="71">
        <f>SUM(G81:G85)</f>
        <v>3540504120</v>
      </c>
      <c r="H86" s="400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2"/>
    </row>
    <row r="87" spans="1:19" ht="19.5" customHeight="1" thickBot="1">
      <c r="A87" s="64" t="s">
        <v>44</v>
      </c>
      <c r="B87" s="107"/>
      <c r="C87" s="65"/>
      <c r="D87" s="66"/>
      <c r="E87" s="67"/>
      <c r="F87" s="68"/>
      <c r="G87" s="6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8"/>
    </row>
    <row r="88" spans="1:19" s="7" customFormat="1" ht="12.75" customHeight="1">
      <c r="A88" s="423" t="s">
        <v>15</v>
      </c>
      <c r="B88" s="424"/>
      <c r="C88" s="425"/>
      <c r="D88" s="311" t="s">
        <v>35</v>
      </c>
      <c r="E88" s="426" t="s">
        <v>17</v>
      </c>
      <c r="F88" s="413" t="s">
        <v>33</v>
      </c>
      <c r="G88" s="409" t="s">
        <v>20</v>
      </c>
      <c r="H88" s="427" t="s">
        <v>21</v>
      </c>
      <c r="I88" s="428"/>
      <c r="J88" s="428"/>
      <c r="K88" s="428"/>
      <c r="L88" s="428"/>
      <c r="M88" s="428"/>
      <c r="N88" s="428"/>
      <c r="O88" s="428"/>
      <c r="P88" s="428"/>
      <c r="Q88" s="428"/>
      <c r="R88" s="428"/>
      <c r="S88" s="429"/>
    </row>
    <row r="89" spans="1:19" s="8" customFormat="1" ht="13.5" customHeight="1">
      <c r="A89" s="386"/>
      <c r="B89" s="296"/>
      <c r="C89" s="297"/>
      <c r="D89" s="311"/>
      <c r="E89" s="414"/>
      <c r="F89" s="414"/>
      <c r="G89" s="410"/>
      <c r="H89" s="40" t="s">
        <v>22</v>
      </c>
      <c r="I89" s="40" t="s">
        <v>58</v>
      </c>
      <c r="J89" s="40" t="s">
        <v>23</v>
      </c>
      <c r="K89" s="40" t="s">
        <v>24</v>
      </c>
      <c r="L89" s="40" t="s">
        <v>25</v>
      </c>
      <c r="M89" s="40" t="s">
        <v>26</v>
      </c>
      <c r="N89" s="40" t="s">
        <v>27</v>
      </c>
      <c r="O89" s="40" t="s">
        <v>28</v>
      </c>
      <c r="P89" s="40" t="s">
        <v>54</v>
      </c>
      <c r="Q89" s="40" t="s">
        <v>55</v>
      </c>
      <c r="R89" s="40" t="s">
        <v>56</v>
      </c>
      <c r="S89" s="41" t="s">
        <v>57</v>
      </c>
    </row>
    <row r="90" spans="1:37" ht="44.25" customHeight="1">
      <c r="A90" s="439" t="s">
        <v>193</v>
      </c>
      <c r="B90" s="389"/>
      <c r="C90" s="390"/>
      <c r="D90" s="43" t="s">
        <v>194</v>
      </c>
      <c r="E90" s="37">
        <v>1</v>
      </c>
      <c r="F90" s="37">
        <v>539636</v>
      </c>
      <c r="G90" s="37">
        <f>F90</f>
        <v>539636</v>
      </c>
      <c r="H90" s="44"/>
      <c r="I90" s="44"/>
      <c r="J90" s="44"/>
      <c r="K90" s="44"/>
      <c r="L90" s="44"/>
      <c r="M90" s="44"/>
      <c r="N90" s="137"/>
      <c r="O90" s="137"/>
      <c r="P90" s="137"/>
      <c r="Q90" s="137"/>
      <c r="R90" s="137"/>
      <c r="S90" s="119"/>
      <c r="AK90" s="182"/>
    </row>
    <row r="91" spans="1:19" ht="48.75" customHeight="1">
      <c r="A91" s="436" t="s">
        <v>261</v>
      </c>
      <c r="B91" s="366"/>
      <c r="C91" s="440"/>
      <c r="D91" s="43" t="s">
        <v>194</v>
      </c>
      <c r="E91" s="37">
        <v>1</v>
      </c>
      <c r="F91" s="181">
        <v>0</v>
      </c>
      <c r="G91" s="181">
        <v>250000000</v>
      </c>
      <c r="H91" s="44"/>
      <c r="I91" s="44"/>
      <c r="J91" s="44"/>
      <c r="K91" s="44"/>
      <c r="L91" s="44"/>
      <c r="M91" s="44"/>
      <c r="N91" s="137"/>
      <c r="O91" s="137"/>
      <c r="P91" s="137"/>
      <c r="Q91" s="137"/>
      <c r="R91" s="137"/>
      <c r="S91" s="119"/>
    </row>
    <row r="92" spans="1:19" ht="23.25" customHeight="1">
      <c r="A92" s="439" t="s">
        <v>260</v>
      </c>
      <c r="B92" s="389"/>
      <c r="C92" s="390"/>
      <c r="D92" s="43" t="s">
        <v>194</v>
      </c>
      <c r="E92" s="37">
        <v>1</v>
      </c>
      <c r="F92" s="181">
        <v>0</v>
      </c>
      <c r="G92" s="181">
        <v>65000000</v>
      </c>
      <c r="H92" s="44"/>
      <c r="I92" s="44"/>
      <c r="J92" s="44"/>
      <c r="K92" s="44"/>
      <c r="L92" s="44"/>
      <c r="M92" s="44"/>
      <c r="N92" s="137"/>
      <c r="O92" s="137"/>
      <c r="P92" s="137"/>
      <c r="Q92" s="137"/>
      <c r="R92" s="137"/>
      <c r="S92" s="119"/>
    </row>
    <row r="93" spans="1:19" ht="12.75">
      <c r="A93" s="439" t="s">
        <v>262</v>
      </c>
      <c r="B93" s="419"/>
      <c r="C93" s="441"/>
      <c r="D93" s="43" t="s">
        <v>194</v>
      </c>
      <c r="E93" s="37">
        <v>1</v>
      </c>
      <c r="F93" s="181"/>
      <c r="G93" s="181">
        <v>30000000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5"/>
    </row>
    <row r="94" spans="1:19" ht="12.75">
      <c r="A94" s="439"/>
      <c r="B94" s="389"/>
      <c r="C94" s="390"/>
      <c r="D94" s="43"/>
      <c r="E94" s="37"/>
      <c r="F94" s="181"/>
      <c r="G94" s="3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</row>
    <row r="95" spans="1:19" ht="13.5" thickBot="1">
      <c r="A95" s="391" t="s">
        <v>29</v>
      </c>
      <c r="B95" s="392"/>
      <c r="C95" s="392"/>
      <c r="D95" s="392"/>
      <c r="E95" s="392"/>
      <c r="F95" s="393"/>
      <c r="G95" s="63">
        <f>SUM(G90:G94)</f>
        <v>345539636</v>
      </c>
      <c r="H95" s="400"/>
      <c r="I95" s="401"/>
      <c r="J95" s="401"/>
      <c r="K95" s="401"/>
      <c r="L95" s="401"/>
      <c r="M95" s="401"/>
      <c r="N95" s="401"/>
      <c r="O95" s="401"/>
      <c r="P95" s="401"/>
      <c r="Q95" s="401"/>
      <c r="R95" s="401"/>
      <c r="S95" s="402"/>
    </row>
    <row r="96" spans="1:19" ht="18" customHeight="1" thickBot="1">
      <c r="A96" s="64" t="s">
        <v>86</v>
      </c>
      <c r="B96" s="107"/>
      <c r="C96" s="65"/>
      <c r="D96" s="66"/>
      <c r="E96" s="67"/>
      <c r="F96" s="68"/>
      <c r="G96" s="6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8"/>
    </row>
    <row r="97" spans="1:19" ht="12.75">
      <c r="A97" s="423" t="s">
        <v>15</v>
      </c>
      <c r="B97" s="424"/>
      <c r="C97" s="425"/>
      <c r="D97" s="311" t="s">
        <v>35</v>
      </c>
      <c r="E97" s="426" t="s">
        <v>17</v>
      </c>
      <c r="F97" s="413" t="s">
        <v>33</v>
      </c>
      <c r="G97" s="409" t="s">
        <v>20</v>
      </c>
      <c r="H97" s="427" t="s">
        <v>21</v>
      </c>
      <c r="I97" s="428"/>
      <c r="J97" s="428"/>
      <c r="K97" s="428"/>
      <c r="L97" s="428"/>
      <c r="M97" s="428"/>
      <c r="N97" s="428"/>
      <c r="O97" s="428"/>
      <c r="P97" s="428"/>
      <c r="Q97" s="428"/>
      <c r="R97" s="428"/>
      <c r="S97" s="429"/>
    </row>
    <row r="98" spans="1:19" ht="16.5">
      <c r="A98" s="386"/>
      <c r="B98" s="296"/>
      <c r="C98" s="297"/>
      <c r="D98" s="311"/>
      <c r="E98" s="414"/>
      <c r="F98" s="414"/>
      <c r="G98" s="410"/>
      <c r="H98" s="40" t="s">
        <v>22</v>
      </c>
      <c r="I98" s="40" t="s">
        <v>58</v>
      </c>
      <c r="J98" s="40" t="s">
        <v>23</v>
      </c>
      <c r="K98" s="40" t="s">
        <v>24</v>
      </c>
      <c r="L98" s="40" t="s">
        <v>25</v>
      </c>
      <c r="M98" s="40" t="s">
        <v>26</v>
      </c>
      <c r="N98" s="40" t="s">
        <v>27</v>
      </c>
      <c r="O98" s="40" t="s">
        <v>28</v>
      </c>
      <c r="P98" s="40" t="s">
        <v>54</v>
      </c>
      <c r="Q98" s="40" t="s">
        <v>55</v>
      </c>
      <c r="R98" s="40" t="s">
        <v>56</v>
      </c>
      <c r="S98" s="40" t="s">
        <v>57</v>
      </c>
    </row>
    <row r="99" spans="1:19" ht="12.75">
      <c r="A99" s="447" t="s">
        <v>88</v>
      </c>
      <c r="B99" s="448"/>
      <c r="C99" s="449"/>
      <c r="D99" s="43"/>
      <c r="E99" s="37"/>
      <c r="F99" s="181"/>
      <c r="G99" s="183">
        <v>8240000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1:19" ht="12.75">
      <c r="A100" s="447" t="s">
        <v>106</v>
      </c>
      <c r="B100" s="448"/>
      <c r="C100" s="449"/>
      <c r="D100" s="43"/>
      <c r="E100" s="37"/>
      <c r="F100" s="36"/>
      <c r="G100" s="183">
        <v>500000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19" ht="12.75">
      <c r="A101" s="447" t="s">
        <v>107</v>
      </c>
      <c r="B101" s="448"/>
      <c r="C101" s="449"/>
      <c r="D101" s="43"/>
      <c r="E101" s="37"/>
      <c r="F101" s="36"/>
      <c r="G101" s="183">
        <v>58974480</v>
      </c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1:19" ht="12.75">
      <c r="A102" s="450" t="s">
        <v>108</v>
      </c>
      <c r="B102" s="288"/>
      <c r="C102" s="449"/>
      <c r="D102" s="43"/>
      <c r="E102" s="37"/>
      <c r="F102" s="36"/>
      <c r="G102" s="183">
        <v>728000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</row>
    <row r="103" spans="1:19" ht="12.75">
      <c r="A103" s="450" t="s">
        <v>105</v>
      </c>
      <c r="B103" s="288"/>
      <c r="C103" s="449"/>
      <c r="D103" s="43"/>
      <c r="E103" s="37"/>
      <c r="F103" s="36"/>
      <c r="G103" s="183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</row>
    <row r="104" spans="1:19" ht="12.75">
      <c r="A104" s="451" t="s">
        <v>29</v>
      </c>
      <c r="B104" s="452"/>
      <c r="C104" s="452"/>
      <c r="D104" s="452"/>
      <c r="E104" s="452"/>
      <c r="F104" s="453"/>
      <c r="G104" s="63">
        <f>SUM(G99:G103)</f>
        <v>68442480</v>
      </c>
      <c r="H104" s="442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4"/>
    </row>
    <row r="105" spans="1:19" ht="12.75">
      <c r="A105" s="445" t="s">
        <v>87</v>
      </c>
      <c r="B105" s="445"/>
      <c r="C105" s="445"/>
      <c r="D105" s="445"/>
      <c r="E105" s="445"/>
      <c r="F105" s="445"/>
      <c r="G105" s="37">
        <f>G52+G61+G69+G77+G86+G95+G44</f>
        <v>4261342826</v>
      </c>
      <c r="H105" s="420"/>
      <c r="I105" s="421"/>
      <c r="J105" s="421"/>
      <c r="K105" s="421"/>
      <c r="L105" s="421"/>
      <c r="M105" s="421"/>
      <c r="N105" s="421"/>
      <c r="O105" s="421"/>
      <c r="P105" s="421"/>
      <c r="Q105" s="421"/>
      <c r="R105" s="421"/>
      <c r="S105" s="446"/>
    </row>
    <row r="106" spans="1:19" ht="12.75">
      <c r="A106" s="72"/>
      <c r="B106" s="72"/>
      <c r="C106" s="72"/>
      <c r="D106" s="73"/>
      <c r="E106" s="74"/>
      <c r="F106" s="75"/>
      <c r="G106" s="74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8" spans="7:10" ht="12.75">
      <c r="G108" s="12">
        <f>G44+G86+G95</f>
        <v>4261342826</v>
      </c>
      <c r="H108" s="204"/>
      <c r="J108" s="204"/>
    </row>
    <row r="109" spans="7:9" ht="12.75">
      <c r="G109" s="12">
        <f>'[2]POA H.A. ajust'!I11</f>
        <v>501078181</v>
      </c>
      <c r="I109" s="204"/>
    </row>
    <row r="110" ht="12.75">
      <c r="G110" s="12">
        <f>+G109-G108</f>
        <v>-3760264645</v>
      </c>
    </row>
    <row r="111" ht="12.75">
      <c r="L111" s="204"/>
    </row>
  </sheetData>
  <sheetProtection/>
  <mergeCells count="118">
    <mergeCell ref="H104:S104"/>
    <mergeCell ref="A105:F105"/>
    <mergeCell ref="H105:S105"/>
    <mergeCell ref="A99:C99"/>
    <mergeCell ref="A100:C100"/>
    <mergeCell ref="A101:C101"/>
    <mergeCell ref="A102:C102"/>
    <mergeCell ref="A103:C103"/>
    <mergeCell ref="A104:F104"/>
    <mergeCell ref="H95:S95"/>
    <mergeCell ref="A97:C98"/>
    <mergeCell ref="D97:D98"/>
    <mergeCell ref="E97:E98"/>
    <mergeCell ref="F97:F98"/>
    <mergeCell ref="G97:G98"/>
    <mergeCell ref="H97:S97"/>
    <mergeCell ref="A90:C90"/>
    <mergeCell ref="A91:C91"/>
    <mergeCell ref="A92:C92"/>
    <mergeCell ref="A93:C93"/>
    <mergeCell ref="A94:C94"/>
    <mergeCell ref="A95:F95"/>
    <mergeCell ref="A88:C89"/>
    <mergeCell ref="D88:D89"/>
    <mergeCell ref="E88:E89"/>
    <mergeCell ref="F88:F89"/>
    <mergeCell ref="G88:G89"/>
    <mergeCell ref="H88:S88"/>
    <mergeCell ref="A81:E81"/>
    <mergeCell ref="A82:E82"/>
    <mergeCell ref="A83:E83"/>
    <mergeCell ref="A85:E85"/>
    <mergeCell ref="A86:F86"/>
    <mergeCell ref="H86:S86"/>
    <mergeCell ref="A84:E84"/>
    <mergeCell ref="G71:G72"/>
    <mergeCell ref="H71:S71"/>
    <mergeCell ref="A77:F77"/>
    <mergeCell ref="H77:S77"/>
    <mergeCell ref="A79:E80"/>
    <mergeCell ref="F79:F80"/>
    <mergeCell ref="G79:G80"/>
    <mergeCell ref="H79:S79"/>
    <mergeCell ref="A65:C65"/>
    <mergeCell ref="A66:C66"/>
    <mergeCell ref="A67:C67"/>
    <mergeCell ref="A69:F69"/>
    <mergeCell ref="H69:S69"/>
    <mergeCell ref="A71:A72"/>
    <mergeCell ref="C71:C72"/>
    <mergeCell ref="D71:D72"/>
    <mergeCell ref="E71:E72"/>
    <mergeCell ref="F71:F72"/>
    <mergeCell ref="A63:C64"/>
    <mergeCell ref="D63:D64"/>
    <mergeCell ref="E63:E64"/>
    <mergeCell ref="F63:F64"/>
    <mergeCell ref="G63:G64"/>
    <mergeCell ref="H63:S63"/>
    <mergeCell ref="A57:C57"/>
    <mergeCell ref="A58:C58"/>
    <mergeCell ref="A59:C59"/>
    <mergeCell ref="A60:C60"/>
    <mergeCell ref="A61:F61"/>
    <mergeCell ref="H61:S61"/>
    <mergeCell ref="A55:C56"/>
    <mergeCell ref="D55:D56"/>
    <mergeCell ref="E55:E56"/>
    <mergeCell ref="F55:F56"/>
    <mergeCell ref="G55:G56"/>
    <mergeCell ref="H55:S55"/>
    <mergeCell ref="A48:C48"/>
    <mergeCell ref="A49:C49"/>
    <mergeCell ref="A50:C50"/>
    <mergeCell ref="A52:F52"/>
    <mergeCell ref="A53:G53"/>
    <mergeCell ref="H53:N53"/>
    <mergeCell ref="H19:S19"/>
    <mergeCell ref="A44:F44"/>
    <mergeCell ref="H44:S44"/>
    <mergeCell ref="A45:G45"/>
    <mergeCell ref="A46:C47"/>
    <mergeCell ref="D46:D47"/>
    <mergeCell ref="E46:E47"/>
    <mergeCell ref="F46:F47"/>
    <mergeCell ref="G46:G47"/>
    <mergeCell ref="H46:S46"/>
    <mergeCell ref="A18:G18"/>
    <mergeCell ref="A19:A20"/>
    <mergeCell ref="B19:B20"/>
    <mergeCell ref="C19:C20"/>
    <mergeCell ref="D19:D20"/>
    <mergeCell ref="E19:E20"/>
    <mergeCell ref="F19:F20"/>
    <mergeCell ref="G19:G20"/>
    <mergeCell ref="A12:C12"/>
    <mergeCell ref="A13:C13"/>
    <mergeCell ref="A14:C14"/>
    <mergeCell ref="A15:C15"/>
    <mergeCell ref="A16:C16"/>
    <mergeCell ref="A17:F17"/>
    <mergeCell ref="A5:S6"/>
    <mergeCell ref="A7:S8"/>
    <mergeCell ref="A9:G9"/>
    <mergeCell ref="A10:C11"/>
    <mergeCell ref="D10:D11"/>
    <mergeCell ref="E10:E11"/>
    <mergeCell ref="F10:F11"/>
    <mergeCell ref="G10:G11"/>
    <mergeCell ref="A1:A4"/>
    <mergeCell ref="C1:K2"/>
    <mergeCell ref="L1:S1"/>
    <mergeCell ref="L2:S2"/>
    <mergeCell ref="C3:K4"/>
    <mergeCell ref="L3:O3"/>
    <mergeCell ref="P3:S3"/>
    <mergeCell ref="L4:O4"/>
    <mergeCell ref="P4:S4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A8" sqref="A8:E14"/>
    </sheetView>
  </sheetViews>
  <sheetFormatPr defaultColWidth="11.421875" defaultRowHeight="12.75"/>
  <cols>
    <col min="1" max="1" width="21.421875" style="14" customWidth="1"/>
    <col min="2" max="2" width="18.8515625" style="14" customWidth="1"/>
    <col min="3" max="3" width="17.57421875" style="14" customWidth="1"/>
    <col min="4" max="4" width="16.28125" style="14" customWidth="1"/>
    <col min="5" max="5" width="10.7109375" style="14" customWidth="1"/>
    <col min="6" max="6" width="13.7109375" style="19" customWidth="1"/>
    <col min="7" max="7" width="17.00390625" style="20" customWidth="1"/>
    <col min="8" max="16384" width="11.421875" style="14" customWidth="1"/>
  </cols>
  <sheetData>
    <row r="1" spans="1:7" ht="26.25" customHeight="1">
      <c r="A1" s="461"/>
      <c r="B1" s="465" t="s">
        <v>49</v>
      </c>
      <c r="C1" s="465"/>
      <c r="D1" s="465"/>
      <c r="E1" s="465"/>
      <c r="F1" s="464" t="s">
        <v>92</v>
      </c>
      <c r="G1" s="464"/>
    </row>
    <row r="2" spans="1:7" ht="26.25" customHeight="1">
      <c r="A2" s="462"/>
      <c r="B2" s="465"/>
      <c r="C2" s="465"/>
      <c r="D2" s="465"/>
      <c r="E2" s="465"/>
      <c r="F2" s="464" t="s">
        <v>51</v>
      </c>
      <c r="G2" s="464"/>
    </row>
    <row r="3" spans="1:13" s="1" customFormat="1" ht="26.25" customHeight="1">
      <c r="A3" s="462"/>
      <c r="B3" s="341" t="s">
        <v>50</v>
      </c>
      <c r="C3" s="341"/>
      <c r="D3" s="341"/>
      <c r="E3" s="341"/>
      <c r="F3" s="96" t="s">
        <v>52</v>
      </c>
      <c r="G3" s="96" t="s">
        <v>66</v>
      </c>
      <c r="H3" s="5"/>
      <c r="I3" s="5"/>
      <c r="J3" s="5"/>
      <c r="K3" s="5"/>
      <c r="L3" s="5"/>
      <c r="M3" s="5"/>
    </row>
    <row r="4" spans="1:13" s="1" customFormat="1" ht="26.25" customHeight="1">
      <c r="A4" s="463"/>
      <c r="B4" s="341"/>
      <c r="C4" s="341"/>
      <c r="D4" s="341"/>
      <c r="E4" s="341"/>
      <c r="F4" s="96" t="s">
        <v>230</v>
      </c>
      <c r="G4" s="98">
        <v>44042</v>
      </c>
      <c r="H4" s="5"/>
      <c r="I4" s="5"/>
      <c r="J4" s="5"/>
      <c r="K4" s="5"/>
      <c r="L4" s="5"/>
      <c r="M4" s="5"/>
    </row>
    <row r="5" spans="1:13" s="1" customFormat="1" ht="21" customHeight="1">
      <c r="A5" s="466" t="s">
        <v>53</v>
      </c>
      <c r="B5" s="466"/>
      <c r="C5" s="466"/>
      <c r="D5" s="466"/>
      <c r="E5" s="466"/>
      <c r="F5" s="466"/>
      <c r="G5" s="466"/>
      <c r="H5" s="5"/>
      <c r="I5" s="5"/>
      <c r="J5" s="5"/>
      <c r="K5" s="5"/>
      <c r="L5" s="5"/>
      <c r="M5" s="5"/>
    </row>
    <row r="6" spans="1:7" ht="28.5" customHeight="1">
      <c r="A6" s="467" t="s">
        <v>231</v>
      </c>
      <c r="B6" s="468"/>
      <c r="C6" s="468"/>
      <c r="D6" s="468"/>
      <c r="E6" s="468"/>
      <c r="F6" s="468"/>
      <c r="G6" s="469"/>
    </row>
    <row r="7" spans="1:7" ht="55.5" customHeight="1">
      <c r="A7" s="21" t="s">
        <v>69</v>
      </c>
      <c r="B7" s="456" t="s">
        <v>68</v>
      </c>
      <c r="C7" s="457"/>
      <c r="D7" s="22" t="s">
        <v>35</v>
      </c>
      <c r="E7" s="23" t="s">
        <v>48</v>
      </c>
      <c r="F7" s="24" t="s">
        <v>181</v>
      </c>
      <c r="G7" s="23" t="s">
        <v>70</v>
      </c>
    </row>
    <row r="8" spans="1:7" ht="27.75" customHeight="1">
      <c r="A8" s="127"/>
      <c r="B8" s="454"/>
      <c r="C8" s="455"/>
      <c r="D8" s="127"/>
      <c r="E8" s="130"/>
      <c r="F8" s="114"/>
      <c r="G8" s="132">
        <f>+E8*F8</f>
        <v>0</v>
      </c>
    </row>
    <row r="9" spans="1:7" ht="27.75" customHeight="1">
      <c r="A9" s="128"/>
      <c r="B9" s="454"/>
      <c r="C9" s="455"/>
      <c r="D9" s="127"/>
      <c r="E9" s="130"/>
      <c r="F9" s="114"/>
      <c r="G9" s="132">
        <f aca="true" t="shared" si="0" ref="G9:G14">+E9*F9</f>
        <v>0</v>
      </c>
    </row>
    <row r="10" spans="1:7" ht="27.75" customHeight="1">
      <c r="A10" s="127"/>
      <c r="B10" s="454"/>
      <c r="C10" s="455"/>
      <c r="D10" s="129"/>
      <c r="E10" s="131"/>
      <c r="F10" s="114"/>
      <c r="G10" s="132">
        <f t="shared" si="0"/>
        <v>0</v>
      </c>
    </row>
    <row r="11" spans="1:7" ht="27.75" customHeight="1">
      <c r="A11" s="128"/>
      <c r="B11" s="454"/>
      <c r="C11" s="455"/>
      <c r="D11" s="127"/>
      <c r="E11" s="130"/>
      <c r="F11" s="114"/>
      <c r="G11" s="132">
        <f t="shared" si="0"/>
        <v>0</v>
      </c>
    </row>
    <row r="12" spans="1:7" ht="27.75" customHeight="1">
      <c r="A12" s="127"/>
      <c r="B12" s="454"/>
      <c r="C12" s="455"/>
      <c r="D12" s="127"/>
      <c r="E12" s="130"/>
      <c r="F12" s="114"/>
      <c r="G12" s="132">
        <f t="shared" si="0"/>
        <v>0</v>
      </c>
    </row>
    <row r="13" spans="1:7" ht="27.75" customHeight="1">
      <c r="A13" s="127"/>
      <c r="B13" s="454"/>
      <c r="C13" s="455"/>
      <c r="D13" s="127"/>
      <c r="E13" s="130"/>
      <c r="F13" s="114"/>
      <c r="G13" s="132">
        <f t="shared" si="0"/>
        <v>0</v>
      </c>
    </row>
    <row r="14" spans="1:7" ht="27.75" customHeight="1">
      <c r="A14" s="128"/>
      <c r="B14" s="454"/>
      <c r="C14" s="455"/>
      <c r="D14" s="127"/>
      <c r="E14" s="130"/>
      <c r="F14" s="114"/>
      <c r="G14" s="132">
        <f t="shared" si="0"/>
        <v>0</v>
      </c>
    </row>
    <row r="15" spans="1:7" s="18" customFormat="1" ht="22.5" customHeight="1">
      <c r="A15" s="458" t="s">
        <v>94</v>
      </c>
      <c r="B15" s="459"/>
      <c r="C15" s="459"/>
      <c r="D15" s="459"/>
      <c r="E15" s="459"/>
      <c r="F15" s="460"/>
      <c r="G15" s="126">
        <f>SUM(G8:G14)</f>
        <v>0</v>
      </c>
    </row>
    <row r="16" spans="1:7" ht="12">
      <c r="A16" s="10"/>
      <c r="B16" s="25"/>
      <c r="C16" s="25"/>
      <c r="D16" s="26"/>
      <c r="E16" s="27"/>
      <c r="F16" s="27"/>
      <c r="G16" s="28"/>
    </row>
    <row r="17" ht="12">
      <c r="F17" s="29"/>
    </row>
  </sheetData>
  <sheetProtection/>
  <mergeCells count="16">
    <mergeCell ref="A5:G5"/>
    <mergeCell ref="A6:G6"/>
    <mergeCell ref="B11:C11"/>
    <mergeCell ref="B12:C12"/>
    <mergeCell ref="B9:C9"/>
    <mergeCell ref="B10:C10"/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="86" zoomScaleNormal="86" zoomScalePageLayoutView="0" workbookViewId="0" topLeftCell="A1">
      <selection activeCell="E8" sqref="E8:S8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7" width="23.00390625" style="1" customWidth="1"/>
    <col min="8" max="8" width="19.140625" style="1" customWidth="1"/>
    <col min="9" max="9" width="12.7109375" style="1" customWidth="1"/>
    <col min="10" max="10" width="17.00390625" style="1" customWidth="1"/>
    <col min="11" max="11" width="10.421875" style="1" customWidth="1"/>
    <col min="12" max="12" width="20.8515625" style="1" customWidth="1"/>
    <col min="13" max="13" width="10.421875" style="1" customWidth="1"/>
    <col min="14" max="14" width="18.7109375" style="1" customWidth="1"/>
    <col min="15" max="15" width="10.421875" style="1" customWidth="1"/>
    <col min="16" max="16" width="17.28125" style="1" customWidth="1"/>
    <col min="17" max="17" width="13.00390625" style="1" customWidth="1"/>
    <col min="18" max="18" width="12.28125" style="1" customWidth="1"/>
    <col min="19" max="19" width="18.7109375" style="1" customWidth="1"/>
    <col min="20" max="16384" width="9.140625" style="1" customWidth="1"/>
  </cols>
  <sheetData>
    <row r="1" spans="1:21" ht="36" customHeight="1">
      <c r="A1" s="334"/>
      <c r="B1" s="334"/>
      <c r="C1" s="334"/>
      <c r="D1" s="471" t="s">
        <v>14</v>
      </c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3"/>
      <c r="Q1" s="464" t="s">
        <v>92</v>
      </c>
      <c r="R1" s="464"/>
      <c r="S1" s="464"/>
      <c r="T1" s="5"/>
      <c r="U1" s="5"/>
    </row>
    <row r="2" spans="1:21" ht="25.5" customHeight="1">
      <c r="A2" s="334"/>
      <c r="B2" s="334"/>
      <c r="C2" s="334"/>
      <c r="D2" s="474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6"/>
      <c r="Q2" s="477" t="s">
        <v>51</v>
      </c>
      <c r="R2" s="477"/>
      <c r="S2" s="477"/>
      <c r="T2" s="5"/>
      <c r="U2" s="5"/>
    </row>
    <row r="3" spans="1:21" ht="33" customHeight="1">
      <c r="A3" s="334"/>
      <c r="B3" s="334"/>
      <c r="C3" s="334"/>
      <c r="D3" s="471" t="s">
        <v>50</v>
      </c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3"/>
      <c r="Q3" s="6" t="s">
        <v>52</v>
      </c>
      <c r="R3" s="341" t="s">
        <v>67</v>
      </c>
      <c r="S3" s="341"/>
      <c r="T3" s="5"/>
      <c r="U3" s="5"/>
    </row>
    <row r="4" spans="1:21" ht="30.75" customHeight="1">
      <c r="A4" s="334"/>
      <c r="B4" s="334"/>
      <c r="C4" s="334"/>
      <c r="D4" s="474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6"/>
      <c r="Q4" s="6" t="s">
        <v>230</v>
      </c>
      <c r="R4" s="478">
        <v>44042</v>
      </c>
      <c r="S4" s="478"/>
      <c r="T4" s="5"/>
      <c r="U4" s="5"/>
    </row>
    <row r="5" spans="1:21" ht="21" customHeight="1">
      <c r="A5" s="466" t="s">
        <v>53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5"/>
      <c r="U5" s="5"/>
    </row>
    <row r="6" spans="1:21" ht="21" customHeight="1">
      <c r="A6" s="466" t="s">
        <v>110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5"/>
      <c r="U6" s="5"/>
    </row>
    <row r="7" spans="1:21" ht="21.75" customHeight="1">
      <c r="A7" s="486" t="s">
        <v>46</v>
      </c>
      <c r="B7" s="486"/>
      <c r="C7" s="486"/>
      <c r="D7" s="486"/>
      <c r="E7" s="482" t="s">
        <v>265</v>
      </c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5"/>
      <c r="U7" s="5"/>
    </row>
    <row r="8" spans="1:21" ht="21.75" customHeight="1">
      <c r="A8" s="486" t="s">
        <v>47</v>
      </c>
      <c r="B8" s="486"/>
      <c r="C8" s="486"/>
      <c r="D8" s="486"/>
      <c r="E8" s="483" t="s">
        <v>116</v>
      </c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5"/>
      <c r="U8" s="5"/>
    </row>
    <row r="9" spans="1:19" ht="21.75" customHeight="1">
      <c r="A9" s="486" t="s">
        <v>45</v>
      </c>
      <c r="B9" s="486"/>
      <c r="C9" s="486"/>
      <c r="D9" s="486"/>
      <c r="E9" s="483" t="s">
        <v>117</v>
      </c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</row>
    <row r="10" spans="1:19" ht="48" customHeight="1">
      <c r="A10" s="470" t="s">
        <v>109</v>
      </c>
      <c r="B10" s="470"/>
      <c r="C10" s="470"/>
      <c r="D10" s="470"/>
      <c r="E10" s="483" t="s">
        <v>148</v>
      </c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</row>
    <row r="11" spans="1:19" ht="12.75" customHeight="1">
      <c r="A11" s="291" t="s">
        <v>111</v>
      </c>
      <c r="B11" s="490" t="s">
        <v>97</v>
      </c>
      <c r="C11" s="490"/>
      <c r="D11" s="490"/>
      <c r="E11" s="490"/>
      <c r="F11" s="481" t="s">
        <v>71</v>
      </c>
      <c r="G11" s="481" t="s">
        <v>98</v>
      </c>
      <c r="H11" s="481" t="s">
        <v>35</v>
      </c>
      <c r="I11" s="481" t="s">
        <v>62</v>
      </c>
      <c r="J11" s="481"/>
      <c r="K11" s="481"/>
      <c r="L11" s="481"/>
      <c r="M11" s="481"/>
      <c r="N11" s="481"/>
      <c r="O11" s="481"/>
      <c r="P11" s="481"/>
      <c r="Q11" s="481"/>
      <c r="R11" s="481"/>
      <c r="S11" s="481"/>
    </row>
    <row r="12" spans="1:19" ht="12.75">
      <c r="A12" s="291"/>
      <c r="B12" s="490"/>
      <c r="C12" s="490"/>
      <c r="D12" s="490"/>
      <c r="E12" s="490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</row>
    <row r="13" spans="1:19" ht="42.75" customHeight="1">
      <c r="A13" s="291"/>
      <c r="B13" s="490"/>
      <c r="C13" s="490"/>
      <c r="D13" s="490"/>
      <c r="E13" s="490"/>
      <c r="F13" s="481"/>
      <c r="G13" s="481"/>
      <c r="H13" s="481"/>
      <c r="I13" s="103" t="s">
        <v>172</v>
      </c>
      <c r="J13" s="103" t="s">
        <v>174</v>
      </c>
      <c r="K13" s="103" t="s">
        <v>173</v>
      </c>
      <c r="L13" s="103" t="s">
        <v>175</v>
      </c>
      <c r="M13" s="103" t="s">
        <v>176</v>
      </c>
      <c r="N13" s="103" t="s">
        <v>177</v>
      </c>
      <c r="O13" s="103" t="s">
        <v>178</v>
      </c>
      <c r="P13" s="103" t="s">
        <v>179</v>
      </c>
      <c r="Q13" s="481" t="s">
        <v>73</v>
      </c>
      <c r="R13" s="481"/>
      <c r="S13" s="99" t="s">
        <v>101</v>
      </c>
    </row>
    <row r="14" spans="1:19" ht="42.75" customHeight="1">
      <c r="A14" s="498" t="s">
        <v>117</v>
      </c>
      <c r="B14" s="501" t="s">
        <v>118</v>
      </c>
      <c r="C14" s="502"/>
      <c r="D14" s="502"/>
      <c r="E14" s="503"/>
      <c r="F14" s="207" t="s">
        <v>135</v>
      </c>
      <c r="G14" s="208">
        <v>9</v>
      </c>
      <c r="H14" s="208" t="s">
        <v>149</v>
      </c>
      <c r="I14" s="206">
        <v>0</v>
      </c>
      <c r="J14" s="487">
        <v>800000000</v>
      </c>
      <c r="K14" s="206">
        <v>1</v>
      </c>
      <c r="L14" s="493">
        <f>'POA H.A. '!I11</f>
        <v>4261342825.85</v>
      </c>
      <c r="M14" s="206">
        <v>1</v>
      </c>
      <c r="N14" s="487">
        <v>432425879</v>
      </c>
      <c r="O14" s="109">
        <v>0</v>
      </c>
      <c r="P14" s="487">
        <v>427449664</v>
      </c>
      <c r="Q14" s="496">
        <v>11</v>
      </c>
      <c r="R14" s="497"/>
      <c r="S14" s="487">
        <f>J31+L31+N31+P31</f>
        <v>5921218368.85</v>
      </c>
    </row>
    <row r="15" spans="1:19" ht="42.75" customHeight="1">
      <c r="A15" s="499"/>
      <c r="B15" s="504"/>
      <c r="C15" s="505"/>
      <c r="D15" s="505"/>
      <c r="E15" s="506"/>
      <c r="F15" s="32" t="s">
        <v>136</v>
      </c>
      <c r="G15" s="111">
        <v>5</v>
      </c>
      <c r="H15" s="112" t="s">
        <v>149</v>
      </c>
      <c r="I15" s="109">
        <v>1</v>
      </c>
      <c r="J15" s="488"/>
      <c r="K15" s="109">
        <v>1</v>
      </c>
      <c r="L15" s="494"/>
      <c r="M15" s="109">
        <v>2</v>
      </c>
      <c r="N15" s="488"/>
      <c r="O15" s="109">
        <v>1</v>
      </c>
      <c r="P15" s="488"/>
      <c r="Q15" s="491">
        <v>10</v>
      </c>
      <c r="R15" s="480"/>
      <c r="S15" s="488"/>
    </row>
    <row r="16" spans="1:19" ht="42.75" customHeight="1">
      <c r="A16" s="499"/>
      <c r="B16" s="501" t="s">
        <v>119</v>
      </c>
      <c r="C16" s="502"/>
      <c r="D16" s="502"/>
      <c r="E16" s="503"/>
      <c r="F16" s="32" t="s">
        <v>137</v>
      </c>
      <c r="G16" s="111">
        <v>0</v>
      </c>
      <c r="H16" s="112" t="s">
        <v>150</v>
      </c>
      <c r="I16" s="110">
        <v>0.3</v>
      </c>
      <c r="J16" s="488"/>
      <c r="K16" s="110">
        <v>0.4</v>
      </c>
      <c r="L16" s="494"/>
      <c r="M16" s="110">
        <v>0.3</v>
      </c>
      <c r="N16" s="488"/>
      <c r="O16" s="109">
        <v>0</v>
      </c>
      <c r="P16" s="488"/>
      <c r="Q16" s="479">
        <v>1</v>
      </c>
      <c r="R16" s="480"/>
      <c r="S16" s="488"/>
    </row>
    <row r="17" spans="1:19" ht="42.75" customHeight="1">
      <c r="A17" s="499"/>
      <c r="B17" s="507"/>
      <c r="C17" s="508"/>
      <c r="D17" s="508"/>
      <c r="E17" s="509"/>
      <c r="F17" s="32" t="s">
        <v>138</v>
      </c>
      <c r="G17" s="111">
        <v>9</v>
      </c>
      <c r="H17" s="112" t="s">
        <v>149</v>
      </c>
      <c r="I17" s="109">
        <v>0</v>
      </c>
      <c r="J17" s="488"/>
      <c r="K17" s="109">
        <v>1</v>
      </c>
      <c r="L17" s="494"/>
      <c r="M17" s="109">
        <v>0</v>
      </c>
      <c r="N17" s="488"/>
      <c r="O17" s="109">
        <v>0</v>
      </c>
      <c r="P17" s="488"/>
      <c r="Q17" s="491">
        <v>10</v>
      </c>
      <c r="R17" s="480"/>
      <c r="S17" s="488"/>
    </row>
    <row r="18" spans="1:19" ht="42.75" customHeight="1">
      <c r="A18" s="499"/>
      <c r="B18" s="507"/>
      <c r="C18" s="508"/>
      <c r="D18" s="508"/>
      <c r="E18" s="509"/>
      <c r="F18" s="32" t="s">
        <v>135</v>
      </c>
      <c r="G18" s="111">
        <v>1</v>
      </c>
      <c r="H18" s="112" t="s">
        <v>149</v>
      </c>
      <c r="I18" s="109">
        <v>1</v>
      </c>
      <c r="J18" s="488"/>
      <c r="K18" s="109">
        <v>1</v>
      </c>
      <c r="L18" s="494"/>
      <c r="M18" s="109">
        <v>1</v>
      </c>
      <c r="N18" s="488"/>
      <c r="O18" s="109">
        <v>1</v>
      </c>
      <c r="P18" s="488"/>
      <c r="Q18" s="491">
        <v>5</v>
      </c>
      <c r="R18" s="480"/>
      <c r="S18" s="488"/>
    </row>
    <row r="19" spans="1:19" ht="42.75" customHeight="1">
      <c r="A19" s="499"/>
      <c r="B19" s="504"/>
      <c r="C19" s="505"/>
      <c r="D19" s="505"/>
      <c r="E19" s="506"/>
      <c r="F19" s="209" t="s">
        <v>136</v>
      </c>
      <c r="G19" s="208">
        <v>0</v>
      </c>
      <c r="H19" s="208" t="s">
        <v>149</v>
      </c>
      <c r="I19" s="109">
        <v>1</v>
      </c>
      <c r="J19" s="488"/>
      <c r="K19" s="206">
        <v>1</v>
      </c>
      <c r="L19" s="494"/>
      <c r="M19" s="109">
        <v>1</v>
      </c>
      <c r="N19" s="488"/>
      <c r="O19" s="109">
        <v>1</v>
      </c>
      <c r="P19" s="488"/>
      <c r="Q19" s="496">
        <v>4</v>
      </c>
      <c r="R19" s="497"/>
      <c r="S19" s="488"/>
    </row>
    <row r="20" spans="1:19" ht="42.75" customHeight="1">
      <c r="A20" s="499"/>
      <c r="B20" s="510" t="s">
        <v>120</v>
      </c>
      <c r="C20" s="511"/>
      <c r="D20" s="511"/>
      <c r="E20" s="512"/>
      <c r="F20" s="32" t="s">
        <v>139</v>
      </c>
      <c r="G20" s="111">
        <v>1</v>
      </c>
      <c r="H20" s="112" t="s">
        <v>149</v>
      </c>
      <c r="I20" s="109">
        <v>1</v>
      </c>
      <c r="J20" s="488"/>
      <c r="K20" s="109">
        <v>1</v>
      </c>
      <c r="L20" s="494"/>
      <c r="M20" s="109">
        <v>1</v>
      </c>
      <c r="N20" s="488"/>
      <c r="O20" s="109">
        <v>1</v>
      </c>
      <c r="P20" s="488"/>
      <c r="Q20" s="491">
        <v>5</v>
      </c>
      <c r="R20" s="480"/>
      <c r="S20" s="488"/>
    </row>
    <row r="21" spans="1:19" ht="42.75" customHeight="1">
      <c r="A21" s="499"/>
      <c r="B21" s="513" t="s">
        <v>121</v>
      </c>
      <c r="C21" s="514"/>
      <c r="D21" s="514"/>
      <c r="E21" s="515"/>
      <c r="F21" s="210" t="s">
        <v>236</v>
      </c>
      <c r="G21" s="208">
        <v>0</v>
      </c>
      <c r="H21" s="208" t="s">
        <v>149</v>
      </c>
      <c r="I21" s="109">
        <v>0</v>
      </c>
      <c r="J21" s="488"/>
      <c r="K21" s="206">
        <v>0.8</v>
      </c>
      <c r="L21" s="494"/>
      <c r="M21" s="206">
        <v>0.8</v>
      </c>
      <c r="N21" s="488"/>
      <c r="O21" s="206">
        <v>0.4</v>
      </c>
      <c r="P21" s="488"/>
      <c r="Q21" s="496">
        <v>2</v>
      </c>
      <c r="R21" s="497"/>
      <c r="S21" s="488"/>
    </row>
    <row r="22" spans="1:19" ht="42.75" customHeight="1">
      <c r="A22" s="499"/>
      <c r="B22" s="516"/>
      <c r="C22" s="517"/>
      <c r="D22" s="517"/>
      <c r="E22" s="518"/>
      <c r="F22" s="210" t="s">
        <v>237</v>
      </c>
      <c r="G22" s="208">
        <v>0</v>
      </c>
      <c r="H22" s="208" t="s">
        <v>149</v>
      </c>
      <c r="I22" s="109">
        <v>0</v>
      </c>
      <c r="J22" s="488"/>
      <c r="K22" s="206">
        <v>0</v>
      </c>
      <c r="L22" s="494"/>
      <c r="M22" s="206">
        <v>1</v>
      </c>
      <c r="N22" s="488"/>
      <c r="O22" s="206">
        <v>1</v>
      </c>
      <c r="P22" s="488"/>
      <c r="Q22" s="491">
        <v>2</v>
      </c>
      <c r="R22" s="480"/>
      <c r="S22" s="488"/>
    </row>
    <row r="23" spans="1:19" ht="42.75" customHeight="1">
      <c r="A23" s="499"/>
      <c r="B23" s="510" t="s">
        <v>122</v>
      </c>
      <c r="C23" s="519"/>
      <c r="D23" s="519"/>
      <c r="E23" s="520"/>
      <c r="F23" s="32" t="s">
        <v>140</v>
      </c>
      <c r="G23" s="111">
        <v>8</v>
      </c>
      <c r="H23" s="112" t="s">
        <v>149</v>
      </c>
      <c r="I23" s="109">
        <v>1</v>
      </c>
      <c r="J23" s="488"/>
      <c r="K23" s="109">
        <v>1</v>
      </c>
      <c r="L23" s="494"/>
      <c r="M23" s="109">
        <v>1</v>
      </c>
      <c r="N23" s="488"/>
      <c r="O23" s="109">
        <v>1</v>
      </c>
      <c r="P23" s="488"/>
      <c r="Q23" s="491">
        <v>12</v>
      </c>
      <c r="R23" s="480"/>
      <c r="S23" s="488"/>
    </row>
    <row r="24" spans="1:19" ht="42.75" customHeight="1">
      <c r="A24" s="499"/>
      <c r="B24" s="521" t="s">
        <v>123</v>
      </c>
      <c r="C24" s="522"/>
      <c r="D24" s="522"/>
      <c r="E24" s="523"/>
      <c r="F24" s="32" t="s">
        <v>141</v>
      </c>
      <c r="G24" s="111">
        <v>8</v>
      </c>
      <c r="H24" s="112" t="s">
        <v>149</v>
      </c>
      <c r="I24" s="109">
        <v>1</v>
      </c>
      <c r="J24" s="488"/>
      <c r="K24" s="109">
        <v>1</v>
      </c>
      <c r="L24" s="494"/>
      <c r="M24" s="109">
        <v>1</v>
      </c>
      <c r="N24" s="488"/>
      <c r="O24" s="109">
        <v>1</v>
      </c>
      <c r="P24" s="488"/>
      <c r="Q24" s="491">
        <v>12</v>
      </c>
      <c r="R24" s="480"/>
      <c r="S24" s="488"/>
    </row>
    <row r="25" spans="1:19" ht="69" customHeight="1">
      <c r="A25" s="499"/>
      <c r="B25" s="524"/>
      <c r="C25" s="525"/>
      <c r="D25" s="525"/>
      <c r="E25" s="526"/>
      <c r="F25" s="32" t="s">
        <v>142</v>
      </c>
      <c r="G25" s="111">
        <v>8</v>
      </c>
      <c r="H25" s="112" t="s">
        <v>149</v>
      </c>
      <c r="I25" s="109">
        <v>1</v>
      </c>
      <c r="J25" s="488"/>
      <c r="K25" s="109">
        <v>2</v>
      </c>
      <c r="L25" s="494"/>
      <c r="M25" s="109">
        <v>1</v>
      </c>
      <c r="N25" s="488"/>
      <c r="O25" s="109">
        <v>2</v>
      </c>
      <c r="P25" s="488"/>
      <c r="Q25" s="491">
        <v>14</v>
      </c>
      <c r="R25" s="480"/>
      <c r="S25" s="488"/>
    </row>
    <row r="26" spans="1:19" ht="42.75" customHeight="1">
      <c r="A26" s="499"/>
      <c r="B26" s="510" t="s">
        <v>124</v>
      </c>
      <c r="C26" s="519"/>
      <c r="D26" s="519"/>
      <c r="E26" s="520"/>
      <c r="F26" s="32" t="s">
        <v>143</v>
      </c>
      <c r="G26" s="111">
        <v>0</v>
      </c>
      <c r="H26" s="112" t="s">
        <v>149</v>
      </c>
      <c r="I26" s="109">
        <v>5</v>
      </c>
      <c r="J26" s="488"/>
      <c r="K26" s="109">
        <v>15</v>
      </c>
      <c r="L26" s="494"/>
      <c r="M26" s="109">
        <v>0</v>
      </c>
      <c r="N26" s="488"/>
      <c r="O26" s="109">
        <v>0</v>
      </c>
      <c r="P26" s="488"/>
      <c r="Q26" s="491">
        <v>20</v>
      </c>
      <c r="R26" s="480"/>
      <c r="S26" s="488"/>
    </row>
    <row r="27" spans="1:19" ht="42.75" customHeight="1">
      <c r="A27" s="499"/>
      <c r="B27" s="527" t="s">
        <v>125</v>
      </c>
      <c r="C27" s="528"/>
      <c r="D27" s="528"/>
      <c r="E27" s="529"/>
      <c r="F27" s="32" t="s">
        <v>144</v>
      </c>
      <c r="G27" s="111">
        <v>0</v>
      </c>
      <c r="H27" s="112" t="s">
        <v>150</v>
      </c>
      <c r="I27" s="110">
        <v>0.2</v>
      </c>
      <c r="J27" s="488"/>
      <c r="K27" s="110">
        <v>0.8</v>
      </c>
      <c r="L27" s="494"/>
      <c r="M27" s="110">
        <v>0</v>
      </c>
      <c r="N27" s="488"/>
      <c r="O27" s="110">
        <v>0</v>
      </c>
      <c r="P27" s="488"/>
      <c r="Q27" s="479">
        <v>1</v>
      </c>
      <c r="R27" s="480"/>
      <c r="S27" s="488"/>
    </row>
    <row r="28" spans="1:19" ht="39" customHeight="1">
      <c r="A28" s="499"/>
      <c r="B28" s="530"/>
      <c r="C28" s="531"/>
      <c r="D28" s="531"/>
      <c r="E28" s="532"/>
      <c r="F28" s="32" t="s">
        <v>145</v>
      </c>
      <c r="G28" s="111">
        <v>0</v>
      </c>
      <c r="H28" s="112" t="s">
        <v>150</v>
      </c>
      <c r="I28" s="110">
        <v>0</v>
      </c>
      <c r="J28" s="488"/>
      <c r="K28" s="110">
        <v>0</v>
      </c>
      <c r="L28" s="494"/>
      <c r="M28" s="110">
        <v>0.3</v>
      </c>
      <c r="N28" s="488"/>
      <c r="O28" s="110">
        <v>0.3</v>
      </c>
      <c r="P28" s="488"/>
      <c r="Q28" s="479">
        <v>0.6</v>
      </c>
      <c r="R28" s="480"/>
      <c r="S28" s="488"/>
    </row>
    <row r="29" spans="1:19" ht="36.75" customHeight="1">
      <c r="A29" s="499"/>
      <c r="B29" s="527" t="s">
        <v>126</v>
      </c>
      <c r="C29" s="528"/>
      <c r="D29" s="528"/>
      <c r="E29" s="529"/>
      <c r="F29" s="32" t="s">
        <v>146</v>
      </c>
      <c r="G29" s="111">
        <v>0</v>
      </c>
      <c r="H29" s="112" t="s">
        <v>149</v>
      </c>
      <c r="I29" s="109">
        <v>1</v>
      </c>
      <c r="J29" s="488"/>
      <c r="K29" s="109">
        <v>1</v>
      </c>
      <c r="L29" s="494"/>
      <c r="M29" s="109">
        <v>1</v>
      </c>
      <c r="N29" s="488"/>
      <c r="O29" s="109">
        <v>1</v>
      </c>
      <c r="P29" s="488"/>
      <c r="Q29" s="491">
        <v>4</v>
      </c>
      <c r="R29" s="480"/>
      <c r="S29" s="488"/>
    </row>
    <row r="30" spans="1:19" s="5" customFormat="1" ht="43.5" customHeight="1">
      <c r="A30" s="500"/>
      <c r="B30" s="530"/>
      <c r="C30" s="531"/>
      <c r="D30" s="531"/>
      <c r="E30" s="532"/>
      <c r="F30" s="32" t="s">
        <v>147</v>
      </c>
      <c r="G30" s="111">
        <v>0</v>
      </c>
      <c r="H30" s="112" t="s">
        <v>149</v>
      </c>
      <c r="I30" s="109">
        <v>1</v>
      </c>
      <c r="J30" s="489"/>
      <c r="K30" s="109">
        <v>1</v>
      </c>
      <c r="L30" s="495"/>
      <c r="M30" s="109">
        <v>1</v>
      </c>
      <c r="N30" s="489"/>
      <c r="O30" s="109">
        <v>1</v>
      </c>
      <c r="P30" s="489"/>
      <c r="Q30" s="491">
        <v>4</v>
      </c>
      <c r="R30" s="480"/>
      <c r="S30" s="489"/>
    </row>
    <row r="31" spans="1:19" s="15" customFormat="1" ht="23.25" customHeight="1">
      <c r="A31" s="484" t="s">
        <v>72</v>
      </c>
      <c r="B31" s="484"/>
      <c r="C31" s="484"/>
      <c r="D31" s="484"/>
      <c r="E31" s="484"/>
      <c r="F31" s="484"/>
      <c r="G31" s="484"/>
      <c r="H31" s="484"/>
      <c r="I31" s="97"/>
      <c r="J31" s="113">
        <f>J14</f>
        <v>800000000</v>
      </c>
      <c r="K31" s="97"/>
      <c r="L31" s="245">
        <f>L14</f>
        <v>4261342825.85</v>
      </c>
      <c r="M31" s="97"/>
      <c r="N31" s="113">
        <f>N14</f>
        <v>432425879</v>
      </c>
      <c r="O31" s="97"/>
      <c r="P31" s="113">
        <f>P14</f>
        <v>427449664</v>
      </c>
      <c r="Q31" s="485"/>
      <c r="R31" s="485"/>
      <c r="S31" s="113">
        <f>J31+L31+N31+P31</f>
        <v>5921218368.85</v>
      </c>
    </row>
    <row r="32" spans="2:3" ht="12.75">
      <c r="B32" s="4"/>
      <c r="C32" s="4"/>
    </row>
    <row r="37" spans="8:19" ht="12.75"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8:19" ht="12.7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8:19" ht="12.75">
      <c r="H39" s="17"/>
      <c r="I39" s="17"/>
      <c r="J39" s="17"/>
      <c r="K39" s="17"/>
      <c r="L39" s="17"/>
      <c r="M39" s="17"/>
      <c r="N39" s="17"/>
      <c r="O39" s="16"/>
      <c r="P39" s="16"/>
      <c r="Q39" s="16"/>
      <c r="R39" s="16"/>
      <c r="S39" s="16"/>
    </row>
    <row r="40" spans="8:19" ht="12.75">
      <c r="H40" s="17"/>
      <c r="I40" s="17"/>
      <c r="J40" s="17"/>
      <c r="K40" s="17"/>
      <c r="L40" s="17"/>
      <c r="M40" s="17"/>
      <c r="N40" s="17"/>
      <c r="O40" s="16"/>
      <c r="P40" s="16"/>
      <c r="Q40" s="16"/>
      <c r="R40" s="16"/>
      <c r="S40" s="16"/>
    </row>
    <row r="41" spans="8:19" ht="12.75">
      <c r="H41" s="17"/>
      <c r="I41" s="17"/>
      <c r="J41" s="17"/>
      <c r="K41" s="17"/>
      <c r="L41" s="17"/>
      <c r="M41" s="17"/>
      <c r="N41" s="17"/>
      <c r="O41" s="16"/>
      <c r="P41" s="16"/>
      <c r="Q41" s="16"/>
      <c r="R41" s="16"/>
      <c r="S41" s="16"/>
    </row>
    <row r="42" spans="8:19" ht="12.75">
      <c r="H42" s="17"/>
      <c r="I42" s="17"/>
      <c r="J42" s="17"/>
      <c r="K42" s="17"/>
      <c r="L42" s="17"/>
      <c r="M42" s="17"/>
      <c r="N42" s="17"/>
      <c r="O42" s="16"/>
      <c r="P42" s="16"/>
      <c r="Q42" s="16"/>
      <c r="R42" s="16"/>
      <c r="S42" s="16"/>
    </row>
    <row r="43" spans="8:19" ht="12.75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8:19" ht="12.75"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8:19" ht="12.75"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8:19" ht="12.75"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8:19" ht="12.75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8:19" ht="12.75"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8:19" ht="12.75"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8:19" ht="12.75"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8:19" ht="12.75"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</sheetData>
  <sheetProtection/>
  <mergeCells count="58">
    <mergeCell ref="Q22:R22"/>
    <mergeCell ref="Q23:R23"/>
    <mergeCell ref="Q24:R24"/>
    <mergeCell ref="Q25:R25"/>
    <mergeCell ref="Q26:R26"/>
    <mergeCell ref="Q27:R27"/>
    <mergeCell ref="Q16:R16"/>
    <mergeCell ref="Q17:R17"/>
    <mergeCell ref="Q18:R18"/>
    <mergeCell ref="Q19:R19"/>
    <mergeCell ref="Q20:R20"/>
    <mergeCell ref="Q21:R21"/>
    <mergeCell ref="A14:A30"/>
    <mergeCell ref="B14:E15"/>
    <mergeCell ref="B16:E19"/>
    <mergeCell ref="B20:E20"/>
    <mergeCell ref="B21:E22"/>
    <mergeCell ref="B23:E23"/>
    <mergeCell ref="B24:E25"/>
    <mergeCell ref="B26:E26"/>
    <mergeCell ref="B27:E28"/>
    <mergeCell ref="B29:E30"/>
    <mergeCell ref="Q29:R29"/>
    <mergeCell ref="Q30:R30"/>
    <mergeCell ref="E9:S9"/>
    <mergeCell ref="E10:S10"/>
    <mergeCell ref="J14:J30"/>
    <mergeCell ref="L14:L30"/>
    <mergeCell ref="P14:P30"/>
    <mergeCell ref="Q14:R14"/>
    <mergeCell ref="S14:S30"/>
    <mergeCell ref="Q15:R15"/>
    <mergeCell ref="A31:H31"/>
    <mergeCell ref="I11:S12"/>
    <mergeCell ref="Q31:R31"/>
    <mergeCell ref="A7:D7"/>
    <mergeCell ref="A8:D8"/>
    <mergeCell ref="G11:G13"/>
    <mergeCell ref="N14:N30"/>
    <mergeCell ref="H11:H13"/>
    <mergeCell ref="B11:E13"/>
    <mergeCell ref="A9:D9"/>
    <mergeCell ref="Q28:R28"/>
    <mergeCell ref="A6:S6"/>
    <mergeCell ref="Q13:R13"/>
    <mergeCell ref="A11:A13"/>
    <mergeCell ref="D1:P2"/>
    <mergeCell ref="Q1:S1"/>
    <mergeCell ref="A5:S5"/>
    <mergeCell ref="E7:S7"/>
    <mergeCell ref="E8:S8"/>
    <mergeCell ref="F11:F13"/>
    <mergeCell ref="A10:D10"/>
    <mergeCell ref="D3:P4"/>
    <mergeCell ref="A1:C4"/>
    <mergeCell ref="Q2:S2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user</cp:lastModifiedBy>
  <cp:lastPrinted>2016-05-03T19:32:30Z</cp:lastPrinted>
  <dcterms:created xsi:type="dcterms:W3CDTF">2009-04-02T20:41:07Z</dcterms:created>
  <dcterms:modified xsi:type="dcterms:W3CDTF">2021-07-07T18:41:37Z</dcterms:modified>
  <cp:category/>
  <cp:version/>
  <cp:contentType/>
  <cp:contentStatus/>
</cp:coreProperties>
</file>