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A H.A." sheetId="1" r:id="rId1"/>
    <sheet name="POA H.B. " sheetId="2" r:id="rId2"/>
    <sheet name="POA H.C. " sheetId="3" r:id="rId3"/>
    <sheet name="POA H.D." sheetId="4" r:id="rId4"/>
  </sheets>
  <externalReferences>
    <externalReference r:id="rId7"/>
    <externalReference r:id="rId8"/>
    <externalReference r:id="rId9"/>
  </externalReference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<sst xmlns="http://schemas.openxmlformats.org/spreadsheetml/2006/main" count="441" uniqueCount="249">
  <si>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</si>
  <si>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</si>
  <si>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</si>
  <si>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</si>
  <si>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</si>
  <si>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</si>
  <si>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</si>
  <si>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</si>
  <si>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</si>
  <si>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</si>
  <si>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</si>
  <si>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</si>
  <si>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</si>
  <si>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</si>
  <si>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</si>
  <si>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</si>
  <si>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</si>
  <si>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</si>
  <si>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</si>
  <si>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</si>
  <si>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</si>
  <si>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</si>
  <si>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</si>
  <si>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</si>
  <si>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</si>
  <si>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</si>
  <si>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</si>
  <si>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</si>
  <si>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</si>
  <si>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</si>
  <si>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</si>
  <si>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</si>
  <si>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</si>
  <si>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</si>
  <si>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</si>
  <si>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</si>
  <si>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</si>
  <si>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</si>
  <si>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</si>
  <si>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</si>
  <si>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</si>
  <si>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</si>
  <si>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</si>
  <si>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</si>
  <si>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</si>
  <si>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</si>
  <si>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</si>
  <si>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</si>
  <si>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</si>
  <si>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</si>
  <si>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</si>
  <si>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</si>
  <si>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</si>
  <si>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</si>
  <si>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</si>
  <si>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</si>
  <si>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</si>
  <si>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</si>
  <si>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</si>
  <si>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</si>
  <si>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</si>
  <si>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</si>
  <si>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</si>
  <si>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</si>
  <si>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</si>
  <si>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</si>
  <si>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</si>
  <si>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</si>
  <si>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</si>
  <si>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</si>
  <si>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</si>
  <si>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</si>
  <si>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</si>
  <si>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</si>
  <si>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</si>
  <si>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</si>
  <si>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</si>
  <si>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</si>
  <si>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</si>
  <si>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</si>
  <si>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</si>
  <si>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</si>
  <si>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</si>
  <si>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</si>
  <si>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</si>
  <si>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</si>
  <si>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</si>
  <si>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</si>
  <si>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</si>
  <si>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</si>
  <si>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</si>
  <si>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</si>
  <si>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</si>
  <si>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</si>
  <si>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</si>
  <si>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</si>
  <si>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</si>
  <si>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</si>
  <si>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</si>
  <si>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</si>
  <si>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</si>
  <si>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</si>
  <si>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</si>
  <si>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</si>
  <si>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</si>
  <si>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</si>
  <si>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</si>
  <si>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</si>
  <si>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</si>
  <si>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</si>
  <si>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</si>
  <si>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</si>
  <si>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OBJETO</t>
  </si>
  <si>
    <t>EXPERIENCIA</t>
  </si>
  <si>
    <t>RECURSO HUMANO EXTERNO</t>
  </si>
  <si>
    <t>Versión 2</t>
  </si>
  <si>
    <t>Conservación y manejo de áreas protegidas y ecosistemas estratégicos</t>
  </si>
  <si>
    <t>Implementación de Estrategias de Conservación y Manejo</t>
  </si>
  <si>
    <t>Implementar actividades para promover el turismo de naturaleza en áreas protegidas y ecosistemas
estratégicos, como medio de conservación de la biodiversidad</t>
  </si>
  <si>
    <t>Adquirir predios como estrategia complementaria de conservación, restauración y manejo de áreas
protegidas y ecosistemas estratégicos priorizados</t>
  </si>
  <si>
    <t>Implementar procesos de Agroecología y Apicultura como estrategias complementarias que
brinden a los habitantes de las áreas protegidas y los ecosistemas estratégicos alternativas productivas sostenibles</t>
  </si>
  <si>
    <t>Número de actividades implementadas</t>
  </si>
  <si>
    <t>Número de Ha adquiridas</t>
  </si>
  <si>
    <t>Número de alternativas productivas implementadas</t>
  </si>
  <si>
    <t>Implementar actividades definidas en los planes de manejo ambiental de las áreas protegidas y ecosistemas estratégicos, orientadas a alcanzar los objetivos de conservación sostenibilidad social y ambiental, mediante la Formulación, adopción, articulación, seguimiento y evaluación de instrumentos de Planificación Regional.</t>
  </si>
  <si>
    <t>Número</t>
  </si>
  <si>
    <t>Sensibilizar a la comunidad e instituciones en torno a la importancia de la biodiversidad y promover su uso responsable como fuente de conocimiento e ingresos.</t>
  </si>
  <si>
    <t>Adquirir predios dentro de las áreas protegidas con PMA adoptado y ecosistemas estratégicos.</t>
  </si>
  <si>
    <t>Implementar alternativas productivas sostenibles para la comunidad asentada en AP’s y EE’s</t>
  </si>
  <si>
    <t>Implementar procesos de Agroecología y Apicultura como estrategias complementarias que brinden a los habitantes de las áreas protegidas y los ecosistemas estratégicos alternativas productivas sostenibles</t>
  </si>
  <si>
    <t>Implementar actividades para promover el turismo de naturaleza en áreas protegidas y ecosistemas estratégicos, como medio de conservación de la biodiversidad</t>
  </si>
  <si>
    <t>Jurisdicción de Corpoboyacá</t>
  </si>
  <si>
    <t>(No. de actividades implementadas / No. de actividades programadas)*100</t>
  </si>
  <si>
    <t>(No. de hectáreas adquiridas/No. de hectareas programadas)*100</t>
  </si>
  <si>
    <t>(No. de alternativas implementadas / No. de aclternativas programadas)*100</t>
  </si>
  <si>
    <t>4*1000</t>
  </si>
  <si>
    <t>SONIA NATALIA VASQUEZ DIAZ</t>
  </si>
  <si>
    <t>Subdirectora de Ecosistemas y Gestión Ambiental</t>
  </si>
  <si>
    <t>LUIS HAIR DUEÑAS GOMEZ</t>
  </si>
  <si>
    <t>Responsable proceso Evaluación Misional</t>
  </si>
  <si>
    <t xml:space="preserve">TOTAL 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</si>
  <si>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</si>
  <si>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</si>
  <si>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</si>
  <si>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2021) </t>
  </si>
  <si>
    <t xml:space="preserve">METAS AÑO (2022) </t>
  </si>
  <si>
    <t xml:space="preserve">COSTOS PORYECTOS  AÑO (2022) </t>
  </si>
  <si>
    <t xml:space="preserve">METAS AÑO (2023) </t>
  </si>
  <si>
    <r>
      <t xml:space="preserve">VALOR UNITARIO Incluido IVA $ 
</t>
    </r>
    <r>
      <rPr>
        <b/>
        <sz val="9"/>
        <color indexed="22"/>
        <rFont val="Arial"/>
        <family val="2"/>
      </rPr>
      <t>(2021)</t>
    </r>
  </si>
  <si>
    <t>METAS AÑO (2021)</t>
  </si>
  <si>
    <t xml:space="preserve">COSTOS PORYECTOS  AÑO (2023) </t>
  </si>
  <si>
    <t>B. - PROGRAMACION PLAN DE NECESIDADES  AÑO 2021</t>
  </si>
  <si>
    <t>TECHOS PRESUPUESTALES</t>
  </si>
  <si>
    <t>Prestación de servicios profesionales para realizar actividades en el marco del programa del Plan de Acción "Conservación y manejo de áreas protegidas y ecosistemas estratégicos" en el proyecto "Implementación de Estrategias de Conservación y Manejo"</t>
  </si>
  <si>
    <t>General de 37-48 meses, específica de 18 meses en la implementación de medidas de conservación en áreas protegidas o ecosistemas estratégicos</t>
  </si>
  <si>
    <t>Prestación de servicios de apoyo a la gestión en la Subdirección de Ecosistemas y Gestión Ambiental , en el marco del programa del Plan de Acción "Conservación y manejo de áreas protegidas y ecosistemas estratégicos" en el proyecto "Implementación de Estrategias de Conservación y Manejo"</t>
  </si>
  <si>
    <t>Técnico o Tecnólogo o dos años de educación superior cursada y aprobada, en áreas ambientales y/o agropecuarias
Categoría 4, con desplazamiento</t>
  </si>
  <si>
    <t xml:space="preserve">General más de 36 meses, específica de 18 meses </t>
  </si>
  <si>
    <t>Procesos para proyectos productivos sostenibles: agroecología y /o apicultura</t>
  </si>
  <si>
    <t>Global</t>
  </si>
  <si>
    <t>Municipios</t>
  </si>
  <si>
    <t>UN</t>
  </si>
  <si>
    <t>SENA</t>
  </si>
  <si>
    <t>Convenio para la Implementación de estrategias para  el Turismo de Naturaleza</t>
  </si>
  <si>
    <t>Refrigerios</t>
  </si>
  <si>
    <t>Unidad</t>
  </si>
  <si>
    <t>CARPETA TAMAÑO OFICIO EN CARTÓN YUTE DE 900 GR COLOR NATURAL</t>
  </si>
  <si>
    <t>5</t>
  </si>
  <si>
    <t>PAPEL TAMAÑO CARTA DE 75 GRAMOS</t>
  </si>
  <si>
    <t>Resma</t>
  </si>
  <si>
    <t>Paquete</t>
  </si>
  <si>
    <t>1</t>
  </si>
  <si>
    <t>PAPEL TAMAÑO OFICIO DE 75 GRAMOS</t>
  </si>
  <si>
    <t>CAJA PARA ARCHIVO SEMI ACTIVO REF X 200 LOGO A UNA TINTA</t>
  </si>
  <si>
    <t>PORTAPLANOS TAMAÑO OFICIO PAQUETE POR 100 UNIDADES</t>
  </si>
  <si>
    <t>101010060</t>
  </si>
  <si>
    <t>GANCHO LEGAJADOR PLÁSTICO FILAMENTOS DE 16.5 CM</t>
  </si>
  <si>
    <t>101010081</t>
  </si>
  <si>
    <t>8</t>
  </si>
  <si>
    <t>16</t>
  </si>
  <si>
    <t>6</t>
  </si>
  <si>
    <t xml:space="preserve">Actividades implementadas para promover el turismo de naturaleza en áreas protegidas y/o ecosistemas estrategicos priorizadas   </t>
  </si>
  <si>
    <t>Adquisición de hectareas como estrategia complementaria de conservación, restauración y manejo de áreas protegidas y ecosistemas estratégicos priorizados</t>
  </si>
  <si>
    <t>Alternativas productivas implementadas</t>
  </si>
  <si>
    <t>Formulación Acuerdo 012 del 18 de diciembre 2020, Presupuesto 2021</t>
  </si>
  <si>
    <t xml:space="preserve">Profesional Agronomía y/o Ingeniería agronómica, pecuaria y afines y/o ingenería agrícola, forestal y afines
Categoría 4, con desplazamiento  </t>
  </si>
  <si>
    <t>General más de 24 meses y específica de 12 meses en agroecología y/o apicultura</t>
  </si>
  <si>
    <t xml:space="preserve">Profesional Administrador de hotelería y turismo y/o administrador ambiental y/o afines
Categoría 4, con desplazamiento </t>
  </si>
  <si>
    <t>General más de 24 meses y específica de 12 meses en turismo de naturaleza y/o implementación de medidas de conservación en áreas protegidas y/o ecosistemas estratégicos</t>
  </si>
  <si>
    <t xml:space="preserve">Profesional Biología y/o administrador ambiental y/o afines, Administrador turístico y hotelero  y/o afines
Categoría 4, con desplazamiento  </t>
  </si>
  <si>
    <t>General más de 24 meses y específica de 12 meses en turismo de naturaleza</t>
  </si>
  <si>
    <t>Profesional Biología y/o afines
Categoría 8, con desplazamiento</t>
  </si>
  <si>
    <t>Convenio con municipios para la Adquisición de áreas de importancia estratégica para la conservación del recurso hidrico en áreas protegidas declaradas y/o ecosistemas estratégicos</t>
  </si>
  <si>
    <t>C. - PROGRAMACION BIENES Y SERVICIOS  ALMACÉN AÑO  (2021)</t>
  </si>
  <si>
    <t>Profesional en Ingeniería Ambiental y/o afines Categoría 3, con desplazamiento</t>
  </si>
  <si>
    <t>General entre 13 a 24 meses.</t>
  </si>
  <si>
    <t>Profesional en Ingeniería agronómica y/o afines Categoría 3, con desplazamiento</t>
  </si>
  <si>
    <t>General más de 24 meses y específica de 12 meses en coordinación y/o dirección de proyectos (Playa Blanca)</t>
  </si>
  <si>
    <t xml:space="preserve">Profesional en Ingeniera civil 
Categoría 4, con desplazamiento  </t>
  </si>
  <si>
    <t>General más de 24 meses y específica de 12 meses en elaboración de estudios y diseños de obras de infraestructura, supervision y/o interventoria de obras publicas (recibo obras compensaciones y general)</t>
  </si>
  <si>
    <t xml:space="preserve">Profesional administrador de hotelería y turismo y/o administrador ambiental y/o administrador público y/o afines y/o biólogo y/o afines
Categoría 4, con desplazamiento </t>
  </si>
  <si>
    <t>General más de 24 meses y específica de 12 meses en administración y operación de áreas protegidas (Siscunsi- Oceta: Mongua)</t>
  </si>
  <si>
    <t>Convenio ASOU'wa</t>
  </si>
  <si>
    <t>ASOU'wa</t>
  </si>
  <si>
    <t xml:space="preserve">Consultoria para el esquema administrativo y tarifario para el PREDIO PLAYA BLANCA- LAGO DE TOTA </t>
  </si>
  <si>
    <t>EXCEDENTES</t>
  </si>
  <si>
    <t>General de 0 a 12 meses (DRMI Sochagota)</t>
  </si>
  <si>
    <t>Técnico o Tecnólogo o dos años de educación superior cursada y aprobada, en áreas ambientales y/o agropecuarias
Categoría 1, con desplazamiento</t>
  </si>
  <si>
    <t>Estudio de Gases Efecto Invernadero del turismo en el Lago de Tota, para obtener la certificación de turismo sostenible</t>
  </si>
  <si>
    <t>Modificaciones correspondientes por aprobación del Acuerdo 05 del 28 de abril de 2021, por medio del cual se adicionaron al presupuesto 2011, los excedentes financieros de la vigencia 2020 y el Acuerdo 06 del 28 de abril de 2021, Por medio del cual se modifica el Plan de Acción Cuatrienal “Acciones Sostenibles – 2020-2023, tiempo de pactar la paz con la naturaleza”.</t>
  </si>
  <si>
    <t>Biocentrismo y contribuciones de la naturaleza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</si>
  <si>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</si>
  <si>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</si>
  <si>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</si>
  <si>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</si>
  <si>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</si>
  <si>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</si>
  <si>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</si>
  <si>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</si>
  <si>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</si>
  <si>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</si>
  <si>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</si>
  <si>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</si>
  <si>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</si>
  <si>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</si>
  <si>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</si>
  <si>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</si>
  <si>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</si>
  <si>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30101 
SOBRETASA Y/O PORCENTAJE  AMBIENTAL  -  VIG-2021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</si>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</sst>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.0_);_(&quot;$&quot;\ * \(#,##0.0\);_(&quot;$&quot;\ * &quot;-&quot;??_);_(@_)"/>
    <numFmt numFmtId="197" formatCode="_(&quot;$&quot;\ * #,##0_);_(&quot;$&quot;\ * \(#,##0\);_(&quot;$&quot;\ * &quot;-&quot;??_);_(@_)"/>
    <numFmt numFmtId="198" formatCode="0.0%"/>
    <numFmt numFmtId="199" formatCode="#,##0.0"/>
    <numFmt numFmtId="200" formatCode="&quot;$&quot;\ #,##0"/>
    <numFmt numFmtId="201" formatCode="[$$-240A]\ #,##0"/>
    <numFmt numFmtId="202" formatCode="#,##0.000"/>
    <numFmt numFmtId="203" formatCode="0.0"/>
    <numFmt numFmtId="204" formatCode="\$#,##0_-"/>
    <numFmt numFmtId="205" formatCode="[$-240A]dddd\,\ d\ &quot;de&quot;\ mmmm\ &quot;de&quot;\ yyyy"/>
    <numFmt numFmtId="206" formatCode="[$-240A]h:mm:ss\ AM/PM"/>
    <numFmt numFmtId="207" formatCode="&quot;$&quot;\ #,##0.00"/>
    <numFmt numFmtId="208" formatCode="_(* #,##0.0_);_(* \(#,##0.0\);_(* &quot;-&quot;??_);_(@_)"/>
    <numFmt numFmtId="209" formatCode="&quot;$&quot;\ #,##0.0"/>
    <numFmt numFmtId="210" formatCode="_(&quot;$&quot;\ * #,##0.0_);_(&quot;$&quot;\ * \(#,##0.0\);_(&quot;$&quot;\ * &quot;-&quot;_);_(@_)"/>
    <numFmt numFmtId="211" formatCode="_(&quot;$&quot;\ * #,##0.00_);_(&quot;$&quot;\ * \(#,##0.00\);_(&quot;$&quot;\ * &quot;-&quot;_);_(@_)"/>
    <numFmt numFmtId="212" formatCode="&quot;$&quot;\ #,##0.0_);\(&quot;$&quot;\ #,##0.0\)"/>
    <numFmt numFmtId="213" formatCode="_(&quot;$&quot;\ * #,##0.000_);_(&quot;$&quot;\ * \(#,##0.000\);_(&quot;$&quot;\ * &quot;-&quot;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b/>
      <sz val="8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8"/>
      <color rgb="FF20212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44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10" fillId="22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189" fontId="22" fillId="0" borderId="10" xfId="72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3" fontId="22" fillId="0" borderId="0" xfId="63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8" fontId="0" fillId="0" borderId="0" xfId="70" applyNumberFormat="1" applyAlignment="1">
      <alignment vertical="center"/>
    </xf>
    <xf numFmtId="188" fontId="0" fillId="0" borderId="0" xfId="70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9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69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69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9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72" applyNumberFormat="1" applyFont="1" applyFill="1" applyBorder="1" applyAlignment="1">
      <alignment horizontal="center" vertical="center" wrapText="1"/>
    </xf>
    <xf numFmtId="49" fontId="19" fillId="0" borderId="0" xfId="7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89" fontId="0" fillId="0" borderId="10" xfId="72" applyNumberFormat="1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97" fontId="25" fillId="4" borderId="10" xfId="73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46" fillId="0" borderId="10" xfId="82" applyFont="1" applyBorder="1" applyAlignment="1">
      <alignment horizontal="left" vertical="top" wrapText="1"/>
      <protection/>
    </xf>
    <xf numFmtId="189" fontId="0" fillId="0" borderId="0" xfId="0" applyNumberFormat="1" applyAlignment="1">
      <alignment vertical="center"/>
    </xf>
    <xf numFmtId="0" fontId="46" fillId="0" borderId="10" xfId="82" applyFont="1" applyBorder="1" applyAlignment="1">
      <alignment vertical="top" wrapText="1"/>
      <protection/>
    </xf>
    <xf numFmtId="174" fontId="20" fillId="0" borderId="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189" fontId="23" fillId="0" borderId="0" xfId="0" applyNumberFormat="1" applyFont="1" applyFill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72" applyNumberFormat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189" fontId="29" fillId="24" borderId="10" xfId="71" applyNumberFormat="1" applyFont="1" applyFill="1" applyBorder="1" applyAlignment="1">
      <alignment vertical="center"/>
    </xf>
    <xf numFmtId="189" fontId="30" fillId="24" borderId="12" xfId="71" applyNumberFormat="1" applyFont="1" applyFill="1" applyBorder="1" applyAlignment="1">
      <alignment vertical="center"/>
    </xf>
    <xf numFmtId="189" fontId="29" fillId="24" borderId="10" xfId="71" applyNumberFormat="1" applyFont="1" applyFill="1" applyBorder="1" applyAlignment="1">
      <alignment horizontal="center" vertical="center" wrapText="1"/>
    </xf>
    <xf numFmtId="189" fontId="29" fillId="24" borderId="10" xfId="71" applyNumberFormat="1" applyFont="1" applyFill="1" applyBorder="1" applyAlignment="1">
      <alignment horizontal="center" vertical="center"/>
    </xf>
    <xf numFmtId="189" fontId="30" fillId="24" borderId="10" xfId="71" applyNumberFormat="1" applyFont="1" applyFill="1" applyBorder="1" applyAlignment="1">
      <alignment vertical="center" wrapText="1"/>
    </xf>
    <xf numFmtId="189" fontId="29" fillId="24" borderId="13" xfId="71" applyNumberFormat="1" applyFont="1" applyFill="1" applyBorder="1" applyAlignment="1">
      <alignment horizontal="center" vertical="center"/>
    </xf>
    <xf numFmtId="189" fontId="29" fillId="24" borderId="13" xfId="71" applyNumberFormat="1" applyFont="1" applyFill="1" applyBorder="1" applyAlignment="1">
      <alignment vertical="center"/>
    </xf>
    <xf numFmtId="189" fontId="29" fillId="24" borderId="14" xfId="71" applyNumberFormat="1" applyFont="1" applyFill="1" applyBorder="1" applyAlignment="1">
      <alignment vertical="center"/>
    </xf>
    <xf numFmtId="189" fontId="29" fillId="24" borderId="15" xfId="71" applyNumberFormat="1" applyFont="1" applyFill="1" applyBorder="1" applyAlignment="1">
      <alignment horizontal="center" vertical="center"/>
    </xf>
    <xf numFmtId="189" fontId="29" fillId="24" borderId="15" xfId="71" applyNumberFormat="1" applyFont="1" applyFill="1" applyBorder="1" applyAlignment="1">
      <alignment vertical="center"/>
    </xf>
    <xf numFmtId="189" fontId="29" fillId="24" borderId="0" xfId="71" applyNumberFormat="1" applyFont="1" applyFill="1" applyAlignment="1">
      <alignment horizontal="center" vertical="center"/>
    </xf>
    <xf numFmtId="189" fontId="29" fillId="24" borderId="0" xfId="71" applyNumberFormat="1" applyFont="1" applyFill="1" applyAlignment="1">
      <alignment vertical="center"/>
    </xf>
    <xf numFmtId="189" fontId="29" fillId="0" borderId="0" xfId="71" applyNumberFormat="1" applyFont="1" applyAlignment="1">
      <alignment horizontal="center" vertical="center"/>
    </xf>
    <xf numFmtId="189" fontId="29" fillId="0" borderId="0" xfId="71" applyNumberFormat="1" applyFont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4" fontId="29" fillId="24" borderId="10" xfId="76" applyFont="1" applyFill="1" applyBorder="1" applyAlignment="1">
      <alignment vertical="center"/>
    </xf>
    <xf numFmtId="174" fontId="29" fillId="24" borderId="12" xfId="76" applyFont="1" applyFill="1" applyBorder="1" applyAlignment="1">
      <alignment vertical="center"/>
    </xf>
    <xf numFmtId="174" fontId="29" fillId="0" borderId="10" xfId="76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189" fontId="0" fillId="24" borderId="10" xfId="72" applyNumberFormat="1" applyFont="1" applyFill="1" applyBorder="1" applyAlignment="1">
      <alignment horizontal="center" vertical="center" wrapText="1"/>
    </xf>
    <xf numFmtId="170" fontId="0" fillId="24" borderId="10" xfId="71" applyNumberFormat="1" applyFont="1" applyFill="1" applyBorder="1" applyAlignment="1">
      <alignment vertical="center"/>
    </xf>
    <xf numFmtId="201" fontId="47" fillId="0" borderId="10" xfId="84" applyNumberFormat="1" applyFont="1" applyBorder="1" applyAlignment="1">
      <alignment horizontal="center" vertical="center"/>
      <protection/>
    </xf>
    <xf numFmtId="0" fontId="0" fillId="0" borderId="10" xfId="84" applyNumberFormat="1" applyFont="1" applyFill="1" applyBorder="1" applyAlignment="1">
      <alignment horizontal="justify" vertical="top" wrapText="1"/>
      <protection/>
    </xf>
    <xf numFmtId="0" fontId="0" fillId="0" borderId="10" xfId="86" applyNumberFormat="1" applyFont="1" applyFill="1" applyBorder="1" applyAlignment="1">
      <alignment horizontal="justify" vertical="top" wrapText="1"/>
      <protection/>
    </xf>
    <xf numFmtId="49" fontId="0" fillId="0" borderId="10" xfId="84" applyNumberFormat="1" applyFont="1" applyFill="1" applyBorder="1" applyAlignment="1">
      <alignment horizontal="justify" vertical="center" wrapText="1"/>
      <protection/>
    </xf>
    <xf numFmtId="49" fontId="0" fillId="0" borderId="10" xfId="84" applyNumberFormat="1" applyFont="1" applyFill="1" applyBorder="1" applyAlignment="1">
      <alignment horizontal="center" vertical="center" wrapText="1"/>
      <protection/>
    </xf>
    <xf numFmtId="200" fontId="0" fillId="0" borderId="10" xfId="69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9" fontId="0" fillId="24" borderId="0" xfId="72" applyNumberFormat="1" applyFont="1" applyFill="1" applyBorder="1" applyAlignment="1">
      <alignment horizontal="center" vertical="center" wrapText="1"/>
    </xf>
    <xf numFmtId="189" fontId="30" fillId="24" borderId="10" xfId="71" applyNumberFormat="1" applyFont="1" applyFill="1" applyBorder="1" applyAlignment="1">
      <alignment horizontal="center" vertical="center" wrapText="1"/>
    </xf>
    <xf numFmtId="0" fontId="29" fillId="24" borderId="16" xfId="84" applyFont="1" applyFill="1" applyBorder="1" applyAlignment="1">
      <alignment horizontal="center" vertical="center"/>
      <protection/>
    </xf>
    <xf numFmtId="0" fontId="29" fillId="0" borderId="0" xfId="84" applyFont="1" applyAlignment="1">
      <alignment vertical="center"/>
      <protection/>
    </xf>
    <xf numFmtId="0" fontId="29" fillId="24" borderId="0" xfId="84" applyFont="1" applyFill="1" applyAlignment="1">
      <alignment horizontal="center" vertical="center"/>
      <protection/>
    </xf>
    <xf numFmtId="0" fontId="48" fillId="24" borderId="16" xfId="84" applyFont="1" applyFill="1" applyBorder="1" applyAlignment="1">
      <alignment vertical="center"/>
      <protection/>
    </xf>
    <xf numFmtId="0" fontId="48" fillId="24" borderId="17" xfId="84" applyFont="1" applyFill="1" applyBorder="1" applyAlignment="1">
      <alignment vertical="center"/>
      <protection/>
    </xf>
    <xf numFmtId="0" fontId="48" fillId="0" borderId="0" xfId="84" applyFont="1" applyAlignment="1">
      <alignment vertical="center"/>
      <protection/>
    </xf>
    <xf numFmtId="0" fontId="30" fillId="24" borderId="0" xfId="84" applyFont="1" applyFill="1" applyAlignment="1">
      <alignment horizontal="center" vertical="center" wrapText="1"/>
      <protection/>
    </xf>
    <xf numFmtId="0" fontId="30" fillId="24" borderId="18" xfId="84" applyFont="1" applyFill="1" applyBorder="1" applyAlignment="1">
      <alignment horizontal="center" vertical="center" wrapText="1"/>
      <protection/>
    </xf>
    <xf numFmtId="0" fontId="29" fillId="24" borderId="0" xfId="84" applyFont="1" applyFill="1" applyAlignment="1">
      <alignment horizontal="center" vertical="center" wrapText="1"/>
      <protection/>
    </xf>
    <xf numFmtId="0" fontId="29" fillId="24" borderId="18" xfId="84" applyFont="1" applyFill="1" applyBorder="1" applyAlignment="1">
      <alignment horizontal="center" vertical="center" wrapText="1"/>
      <protection/>
    </xf>
    <xf numFmtId="0" fontId="29" fillId="24" borderId="10" xfId="84" applyFont="1" applyFill="1" applyBorder="1" applyAlignment="1">
      <alignment vertical="center"/>
      <protection/>
    </xf>
    <xf numFmtId="0" fontId="30" fillId="24" borderId="10" xfId="84" applyFont="1" applyFill="1" applyBorder="1" applyAlignment="1">
      <alignment horizontal="center" vertical="center" wrapText="1"/>
      <protection/>
    </xf>
    <xf numFmtId="0" fontId="29" fillId="24" borderId="10" xfId="84" applyFont="1" applyFill="1" applyBorder="1" applyAlignment="1">
      <alignment horizontal="center" vertical="center"/>
      <protection/>
    </xf>
    <xf numFmtId="0" fontId="29" fillId="24" borderId="0" xfId="84" applyFont="1" applyFill="1" applyAlignment="1">
      <alignment vertical="center"/>
      <protection/>
    </xf>
    <xf numFmtId="0" fontId="29" fillId="24" borderId="18" xfId="84" applyFont="1" applyFill="1" applyBorder="1" applyAlignment="1">
      <alignment vertical="center"/>
      <protection/>
    </xf>
    <xf numFmtId="0" fontId="29" fillId="24" borderId="19" xfId="84" applyFont="1" applyFill="1" applyBorder="1" applyAlignment="1">
      <alignment horizontal="center" vertical="center"/>
      <protection/>
    </xf>
    <xf numFmtId="0" fontId="29" fillId="24" borderId="20" xfId="84" applyFont="1" applyFill="1" applyBorder="1" applyAlignment="1">
      <alignment horizontal="center" vertical="center"/>
      <protection/>
    </xf>
    <xf numFmtId="0" fontId="29" fillId="24" borderId="16" xfId="84" applyFont="1" applyFill="1" applyBorder="1" applyAlignment="1">
      <alignment vertical="center"/>
      <protection/>
    </xf>
    <xf numFmtId="0" fontId="29" fillId="24" borderId="17" xfId="84" applyFont="1" applyFill="1" applyBorder="1" applyAlignment="1">
      <alignment vertical="center"/>
      <protection/>
    </xf>
    <xf numFmtId="0" fontId="30" fillId="0" borderId="0" xfId="84" applyFont="1" applyAlignment="1">
      <alignment horizontal="center" vertical="center" wrapText="1"/>
      <protection/>
    </xf>
    <xf numFmtId="0" fontId="29" fillId="24" borderId="10" xfId="84" applyFont="1" applyFill="1" applyBorder="1" applyAlignment="1">
      <alignment horizontal="center" vertical="center" wrapText="1"/>
      <protection/>
    </xf>
    <xf numFmtId="0" fontId="29" fillId="24" borderId="21" xfId="84" applyFont="1" applyFill="1" applyBorder="1" applyAlignment="1">
      <alignment horizontal="center" vertical="center" wrapText="1"/>
      <protection/>
    </xf>
    <xf numFmtId="0" fontId="29" fillId="24" borderId="10" xfId="84" applyFont="1" applyFill="1" applyBorder="1" applyAlignment="1">
      <alignment vertical="center" wrapText="1"/>
      <protection/>
    </xf>
    <xf numFmtId="0" fontId="29" fillId="0" borderId="10" xfId="84" applyFont="1" applyBorder="1" applyAlignment="1">
      <alignment horizontal="center" vertical="center" wrapText="1"/>
      <protection/>
    </xf>
    <xf numFmtId="0" fontId="29" fillId="0" borderId="10" xfId="84" applyFont="1" applyBorder="1" applyAlignment="1">
      <alignment vertical="center" wrapText="1"/>
      <protection/>
    </xf>
    <xf numFmtId="174" fontId="29" fillId="0" borderId="0" xfId="84" applyNumberFormat="1" applyFont="1" applyAlignment="1">
      <alignment vertical="center"/>
      <protection/>
    </xf>
    <xf numFmtId="0" fontId="29" fillId="24" borderId="15" xfId="84" applyFont="1" applyFill="1" applyBorder="1" applyAlignment="1">
      <alignment vertical="center"/>
      <protection/>
    </xf>
    <xf numFmtId="0" fontId="29" fillId="24" borderId="22" xfId="84" applyFont="1" applyFill="1" applyBorder="1" applyAlignment="1">
      <alignment vertical="center"/>
      <protection/>
    </xf>
    <xf numFmtId="0" fontId="29" fillId="0" borderId="13" xfId="84" applyFont="1" applyBorder="1" applyAlignment="1">
      <alignment vertical="center"/>
      <protection/>
    </xf>
    <xf numFmtId="174" fontId="30" fillId="24" borderId="10" xfId="84" applyNumberFormat="1" applyFont="1" applyFill="1" applyBorder="1" applyAlignment="1">
      <alignment vertical="center" wrapText="1"/>
      <protection/>
    </xf>
    <xf numFmtId="3" fontId="29" fillId="24" borderId="10" xfId="84" applyNumberFormat="1" applyFont="1" applyFill="1" applyBorder="1" applyAlignment="1">
      <alignment horizontal="center" vertical="center"/>
      <protection/>
    </xf>
    <xf numFmtId="174" fontId="30" fillId="24" borderId="10" xfId="84" applyNumberFormat="1" applyFont="1" applyFill="1" applyBorder="1" applyAlignment="1">
      <alignment horizontal="center" vertical="center" wrapText="1"/>
      <protection/>
    </xf>
    <xf numFmtId="0" fontId="30" fillId="24" borderId="23" xfId="84" applyFont="1" applyFill="1" applyBorder="1" applyAlignment="1">
      <alignment horizontal="left" vertical="center"/>
      <protection/>
    </xf>
    <xf numFmtId="0" fontId="30" fillId="24" borderId="24" xfId="84" applyFont="1" applyFill="1" applyBorder="1" applyAlignment="1">
      <alignment horizontal="left" vertical="center"/>
      <protection/>
    </xf>
    <xf numFmtId="0" fontId="29" fillId="24" borderId="25" xfId="84" applyFont="1" applyFill="1" applyBorder="1" applyAlignment="1">
      <alignment vertical="center"/>
      <protection/>
    </xf>
    <xf numFmtId="0" fontId="29" fillId="24" borderId="26" xfId="84" applyFont="1" applyFill="1" applyBorder="1" applyAlignment="1">
      <alignment vertical="center"/>
      <protection/>
    </xf>
    <xf numFmtId="0" fontId="29" fillId="24" borderId="27" xfId="84" applyFont="1" applyFill="1" applyBorder="1" applyAlignment="1">
      <alignment vertical="center"/>
      <protection/>
    </xf>
    <xf numFmtId="0" fontId="29" fillId="24" borderId="12" xfId="84" applyFont="1" applyFill="1" applyBorder="1" applyAlignment="1">
      <alignment vertical="center"/>
      <protection/>
    </xf>
    <xf numFmtId="0" fontId="29" fillId="24" borderId="28" xfId="84" applyFont="1" applyFill="1" applyBorder="1" applyAlignment="1">
      <alignment vertical="center"/>
      <protection/>
    </xf>
    <xf numFmtId="0" fontId="30" fillId="24" borderId="29" xfId="84" applyFont="1" applyFill="1" applyBorder="1" applyAlignment="1">
      <alignment vertical="center"/>
      <protection/>
    </xf>
    <xf numFmtId="0" fontId="30" fillId="24" borderId="13" xfId="84" applyFont="1" applyFill="1" applyBorder="1" applyAlignment="1">
      <alignment vertical="center"/>
      <protection/>
    </xf>
    <xf numFmtId="0" fontId="29" fillId="24" borderId="13" xfId="84" applyFont="1" applyFill="1" applyBorder="1" applyAlignment="1">
      <alignment vertical="center"/>
      <protection/>
    </xf>
    <xf numFmtId="0" fontId="29" fillId="24" borderId="13" xfId="84" applyFont="1" applyFill="1" applyBorder="1" applyAlignment="1">
      <alignment horizontal="center" vertical="center"/>
      <protection/>
    </xf>
    <xf numFmtId="0" fontId="29" fillId="24" borderId="30" xfId="84" applyFont="1" applyFill="1" applyBorder="1" applyAlignment="1">
      <alignment vertical="center"/>
      <protection/>
    </xf>
    <xf numFmtId="0" fontId="29" fillId="24" borderId="21" xfId="84" applyFont="1" applyFill="1" applyBorder="1" applyAlignment="1">
      <alignment vertical="center"/>
      <protection/>
    </xf>
    <xf numFmtId="0" fontId="30" fillId="24" borderId="31" xfId="84" applyFont="1" applyFill="1" applyBorder="1" applyAlignment="1">
      <alignment vertical="center"/>
      <protection/>
    </xf>
    <xf numFmtId="0" fontId="30" fillId="24" borderId="15" xfId="84" applyFont="1" applyFill="1" applyBorder="1" applyAlignment="1">
      <alignment vertical="center"/>
      <protection/>
    </xf>
    <xf numFmtId="0" fontId="29" fillId="24" borderId="15" xfId="84" applyFont="1" applyFill="1" applyBorder="1" applyAlignment="1">
      <alignment horizontal="center" vertical="center"/>
      <protection/>
    </xf>
    <xf numFmtId="189" fontId="29" fillId="24" borderId="10" xfId="84" applyNumberFormat="1" applyFont="1" applyFill="1" applyBorder="1" applyAlignment="1">
      <alignment horizontal="center" vertical="center"/>
      <protection/>
    </xf>
    <xf numFmtId="0" fontId="30" fillId="24" borderId="29" xfId="84" applyFont="1" applyFill="1" applyBorder="1" applyAlignment="1">
      <alignment vertical="center" wrapText="1"/>
      <protection/>
    </xf>
    <xf numFmtId="0" fontId="30" fillId="24" borderId="13" xfId="84" applyFont="1" applyFill="1" applyBorder="1" applyAlignment="1">
      <alignment vertical="center" wrapText="1"/>
      <protection/>
    </xf>
    <xf numFmtId="0" fontId="30" fillId="24" borderId="32" xfId="84" applyFont="1" applyFill="1" applyBorder="1" applyAlignment="1">
      <alignment vertical="center" wrapText="1"/>
      <protection/>
    </xf>
    <xf numFmtId="189" fontId="29" fillId="0" borderId="0" xfId="84" applyNumberFormat="1" applyFont="1" applyAlignment="1">
      <alignment vertical="center"/>
      <protection/>
    </xf>
    <xf numFmtId="0" fontId="29" fillId="0" borderId="10" xfId="84" applyFont="1" applyBorder="1" applyAlignment="1">
      <alignment vertical="center"/>
      <protection/>
    </xf>
    <xf numFmtId="189" fontId="29" fillId="0" borderId="10" xfId="84" applyNumberFormat="1" applyFont="1" applyBorder="1" applyAlignment="1">
      <alignment vertical="center"/>
      <protection/>
    </xf>
    <xf numFmtId="174" fontId="29" fillId="0" borderId="10" xfId="84" applyNumberFormat="1" applyFont="1" applyBorder="1" applyAlignment="1">
      <alignment vertical="center"/>
      <protection/>
    </xf>
    <xf numFmtId="174" fontId="29" fillId="24" borderId="10" xfId="84" applyNumberFormat="1" applyFont="1" applyFill="1" applyBorder="1" applyAlignment="1">
      <alignment horizontal="center" vertical="center"/>
      <protection/>
    </xf>
    <xf numFmtId="0" fontId="29" fillId="0" borderId="0" xfId="84" applyFont="1" applyAlignment="1">
      <alignment horizontal="center" vertical="center"/>
      <protection/>
    </xf>
    <xf numFmtId="174" fontId="29" fillId="0" borderId="0" xfId="84" applyNumberFormat="1" applyFont="1" applyAlignment="1">
      <alignment horizontal="center" vertical="center"/>
      <protection/>
    </xf>
    <xf numFmtId="189" fontId="29" fillId="0" borderId="0" xfId="84" applyNumberFormat="1" applyFont="1" applyAlignment="1">
      <alignment horizontal="center" vertical="center"/>
      <protection/>
    </xf>
    <xf numFmtId="170" fontId="0" fillId="0" borderId="0" xfId="0" applyNumberFormat="1" applyBorder="1" applyAlignment="1">
      <alignment vertical="center"/>
    </xf>
    <xf numFmtId="0" fontId="29" fillId="0" borderId="10" xfId="84" applyFont="1" applyFill="1" applyBorder="1" applyAlignment="1">
      <alignment horizontal="center" vertical="center" wrapText="1"/>
      <protection/>
    </xf>
    <xf numFmtId="0" fontId="29" fillId="0" borderId="10" xfId="84" applyFont="1" applyFill="1" applyBorder="1" applyAlignment="1">
      <alignment horizontal="center" vertical="center"/>
      <protection/>
    </xf>
    <xf numFmtId="174" fontId="29" fillId="0" borderId="10" xfId="76" applyFont="1" applyFill="1" applyBorder="1" applyAlignment="1">
      <alignment vertical="center"/>
    </xf>
    <xf numFmtId="189" fontId="29" fillId="0" borderId="10" xfId="7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174" fontId="0" fillId="0" borderId="10" xfId="84" applyNumberFormat="1" applyFont="1" applyBorder="1" applyAlignment="1">
      <alignment vertical="center"/>
      <protection/>
    </xf>
    <xf numFmtId="189" fontId="0" fillId="0" borderId="10" xfId="72" applyNumberFormat="1" applyFont="1" applyFill="1" applyBorder="1" applyAlignment="1">
      <alignment horizontal="center" vertical="center" wrapText="1"/>
    </xf>
    <xf numFmtId="0" fontId="29" fillId="0" borderId="10" xfId="84" applyFont="1" applyFill="1" applyBorder="1" applyAlignment="1">
      <alignment vertical="center" wrapText="1"/>
      <protection/>
    </xf>
    <xf numFmtId="0" fontId="46" fillId="0" borderId="10" xfId="82" applyFont="1" applyFill="1" applyBorder="1" applyAlignment="1">
      <alignment vertical="top" wrapText="1"/>
      <protection/>
    </xf>
    <xf numFmtId="0" fontId="46" fillId="0" borderId="10" xfId="82" applyFont="1" applyFill="1" applyBorder="1" applyAlignment="1">
      <alignment horizontal="left" vertical="top" wrapText="1"/>
      <protection/>
    </xf>
    <xf numFmtId="170" fontId="0" fillId="0" borderId="10" xfId="71" applyNumberFormat="1" applyFont="1" applyFill="1" applyBorder="1" applyAlignment="1">
      <alignment vertical="center"/>
    </xf>
    <xf numFmtId="0" fontId="19" fillId="25" borderId="10" xfId="0" applyFont="1" applyFill="1" applyBorder="1" applyAlignment="1">
      <alignment horizontal="justify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19" fillId="25" borderId="0" xfId="0" applyFont="1" applyFill="1" applyAlignment="1">
      <alignment vertical="center"/>
    </xf>
    <xf numFmtId="189" fontId="0" fillId="24" borderId="10" xfId="72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211" fontId="0" fillId="0" borderId="10" xfId="74" applyNumberFormat="1" applyFont="1" applyFill="1" applyBorder="1" applyAlignment="1">
      <alignment horizontal="right" vertical="center"/>
    </xf>
    <xf numFmtId="177" fontId="0" fillId="24" borderId="10" xfId="72" applyNumberFormat="1" applyFont="1" applyFill="1" applyBorder="1" applyAlignment="1">
      <alignment horizontal="center" vertical="center" wrapText="1"/>
    </xf>
    <xf numFmtId="170" fontId="20" fillId="26" borderId="10" xfId="72" applyNumberFormat="1" applyFont="1" applyFill="1" applyBorder="1" applyAlignment="1">
      <alignment horizontal="center" vertical="center" wrapText="1"/>
    </xf>
    <xf numFmtId="177" fontId="20" fillId="0" borderId="0" xfId="72" applyNumberFormat="1" applyFont="1" applyFill="1" applyBorder="1" applyAlignment="1">
      <alignment horizontal="center" vertical="center" wrapText="1"/>
    </xf>
    <xf numFmtId="172" fontId="20" fillId="26" borderId="10" xfId="72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211" fontId="0" fillId="0" borderId="10" xfId="0" applyNumberFormat="1" applyFont="1" applyFill="1" applyBorder="1" applyAlignment="1">
      <alignment horizontal="left" vertical="center"/>
    </xf>
    <xf numFmtId="211" fontId="20" fillId="0" borderId="10" xfId="74" applyNumberFormat="1" applyFont="1" applyFill="1" applyBorder="1" applyAlignment="1">
      <alignment horizontal="right" vertical="center"/>
    </xf>
    <xf numFmtId="211" fontId="20" fillId="0" borderId="11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 wrapText="1"/>
    </xf>
    <xf numFmtId="172" fontId="27" fillId="0" borderId="0" xfId="0" applyNumberFormat="1" applyFont="1" applyFill="1" applyBorder="1" applyAlignment="1">
      <alignment vertical="center"/>
    </xf>
    <xf numFmtId="176" fontId="50" fillId="0" borderId="10" xfId="79" applyFont="1" applyBorder="1" applyAlignment="1">
      <alignment horizontal="center" vertical="center" wrapText="1"/>
    </xf>
    <xf numFmtId="176" fontId="0" fillId="24" borderId="10" xfId="79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0" fillId="16" borderId="10" xfId="0" applyFont="1" applyFill="1" applyBorder="1" applyAlignment="1">
      <alignment horizontal="left" vertical="center" wrapText="1"/>
    </xf>
    <xf numFmtId="14" fontId="23" fillId="0" borderId="36" xfId="0" applyNumberFormat="1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7" fillId="0" borderId="39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200" fontId="20" fillId="0" borderId="39" xfId="0" applyNumberFormat="1" applyFont="1" applyBorder="1" applyAlignment="1">
      <alignment horizontal="center" vertical="center"/>
    </xf>
    <xf numFmtId="200" fontId="20" fillId="0" borderId="24" xfId="0" applyNumberFormat="1" applyFont="1" applyBorder="1" applyAlignment="1">
      <alignment horizontal="center" vertical="center"/>
    </xf>
    <xf numFmtId="200" fontId="20" fillId="0" borderId="4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9" fillId="24" borderId="41" xfId="84" applyFont="1" applyFill="1" applyBorder="1" applyAlignment="1">
      <alignment horizontal="center" vertical="center"/>
      <protection/>
    </xf>
    <xf numFmtId="0" fontId="29" fillId="24" borderId="42" xfId="84" applyFont="1" applyFill="1" applyBorder="1" applyAlignment="1">
      <alignment horizontal="center" vertical="center"/>
      <protection/>
    </xf>
    <xf numFmtId="0" fontId="30" fillId="24" borderId="43" xfId="84" applyFont="1" applyFill="1" applyBorder="1" applyAlignment="1">
      <alignment horizontal="center" vertical="center" wrapText="1"/>
      <protection/>
    </xf>
    <xf numFmtId="0" fontId="30" fillId="24" borderId="16" xfId="84" applyFont="1" applyFill="1" applyBorder="1" applyAlignment="1">
      <alignment horizontal="center" vertical="center" wrapText="1"/>
      <protection/>
    </xf>
    <xf numFmtId="0" fontId="30" fillId="24" borderId="35" xfId="84" applyFont="1" applyFill="1" applyBorder="1" applyAlignment="1">
      <alignment horizontal="center" vertical="center" wrapText="1"/>
      <protection/>
    </xf>
    <xf numFmtId="0" fontId="30" fillId="24" borderId="13" xfId="84" applyFont="1" applyFill="1" applyBorder="1" applyAlignment="1">
      <alignment horizontal="center" vertical="center" wrapText="1"/>
      <protection/>
    </xf>
    <xf numFmtId="0" fontId="29" fillId="24" borderId="44" xfId="84" applyFont="1" applyFill="1" applyBorder="1" applyAlignment="1">
      <alignment horizontal="center" vertical="center" wrapText="1"/>
      <protection/>
    </xf>
    <xf numFmtId="0" fontId="29" fillId="24" borderId="45" xfId="84" applyFont="1" applyFill="1" applyBorder="1" applyAlignment="1">
      <alignment horizontal="center" vertical="center" wrapText="1"/>
      <protection/>
    </xf>
    <xf numFmtId="0" fontId="29" fillId="24" borderId="46" xfId="84" applyFont="1" applyFill="1" applyBorder="1" applyAlignment="1">
      <alignment horizontal="center" vertical="center" wrapText="1"/>
      <protection/>
    </xf>
    <xf numFmtId="0" fontId="29" fillId="24" borderId="35" xfId="84" applyFont="1" applyFill="1" applyBorder="1" applyAlignment="1">
      <alignment horizontal="center" vertical="center" wrapText="1"/>
      <protection/>
    </xf>
    <xf numFmtId="0" fontId="29" fillId="24" borderId="13" xfId="84" applyFont="1" applyFill="1" applyBorder="1" applyAlignment="1">
      <alignment horizontal="center" vertical="center" wrapText="1"/>
      <protection/>
    </xf>
    <xf numFmtId="0" fontId="29" fillId="24" borderId="30" xfId="84" applyFont="1" applyFill="1" applyBorder="1" applyAlignment="1">
      <alignment horizontal="center" vertical="center" wrapText="1"/>
      <protection/>
    </xf>
    <xf numFmtId="0" fontId="30" fillId="24" borderId="36" xfId="84" applyFont="1" applyFill="1" applyBorder="1" applyAlignment="1">
      <alignment horizontal="center" vertical="center" wrapText="1"/>
      <protection/>
    </xf>
    <xf numFmtId="0" fontId="30" fillId="24" borderId="33" xfId="84" applyFont="1" applyFill="1" applyBorder="1" applyAlignment="1">
      <alignment horizontal="center" vertical="center" wrapText="1"/>
      <protection/>
    </xf>
    <xf numFmtId="0" fontId="30" fillId="24" borderId="34" xfId="84" applyFont="1" applyFill="1" applyBorder="1" applyAlignment="1">
      <alignment horizontal="center" vertical="center" wrapText="1"/>
      <protection/>
    </xf>
    <xf numFmtId="0" fontId="30" fillId="24" borderId="37" xfId="84" applyFont="1" applyFill="1" applyBorder="1" applyAlignment="1">
      <alignment horizontal="center" vertical="center" wrapText="1"/>
      <protection/>
    </xf>
    <xf numFmtId="0" fontId="30" fillId="24" borderId="0" xfId="84" applyFont="1" applyFill="1" applyAlignment="1">
      <alignment horizontal="center" vertical="center" wrapText="1"/>
      <protection/>
    </xf>
    <xf numFmtId="0" fontId="30" fillId="24" borderId="38" xfId="84" applyFont="1" applyFill="1" applyBorder="1" applyAlignment="1">
      <alignment horizontal="center" vertical="center" wrapText="1"/>
      <protection/>
    </xf>
    <xf numFmtId="0" fontId="29" fillId="24" borderId="10" xfId="84" applyFont="1" applyFill="1" applyBorder="1" applyAlignment="1">
      <alignment horizontal="center" vertical="center" wrapText="1"/>
      <protection/>
    </xf>
    <xf numFmtId="0" fontId="29" fillId="24" borderId="24" xfId="84" applyFont="1" applyFill="1" applyBorder="1" applyAlignment="1">
      <alignment horizontal="center" vertical="center" wrapText="1"/>
      <protection/>
    </xf>
    <xf numFmtId="0" fontId="29" fillId="24" borderId="47" xfId="84" applyFont="1" applyFill="1" applyBorder="1" applyAlignment="1">
      <alignment horizontal="center" vertical="center" wrapText="1"/>
      <protection/>
    </xf>
    <xf numFmtId="0" fontId="29" fillId="24" borderId="25" xfId="84" applyFont="1" applyFill="1" applyBorder="1" applyAlignment="1">
      <alignment horizontal="center" vertical="center" wrapText="1"/>
      <protection/>
    </xf>
    <xf numFmtId="0" fontId="29" fillId="24" borderId="26" xfId="84" applyFont="1" applyFill="1" applyBorder="1" applyAlignment="1">
      <alignment horizontal="center" vertical="center" wrapText="1"/>
      <protection/>
    </xf>
    <xf numFmtId="0" fontId="29" fillId="24" borderId="27" xfId="84" applyFont="1" applyFill="1" applyBorder="1" applyAlignment="1">
      <alignment horizontal="center" vertical="center" wrapText="1"/>
      <protection/>
    </xf>
    <xf numFmtId="14" fontId="29" fillId="24" borderId="25" xfId="84" applyNumberFormat="1" applyFont="1" applyFill="1" applyBorder="1" applyAlignment="1">
      <alignment horizontal="center" vertical="center" wrapText="1"/>
      <protection/>
    </xf>
    <xf numFmtId="14" fontId="29" fillId="24" borderId="26" xfId="84" applyNumberFormat="1" applyFont="1" applyFill="1" applyBorder="1" applyAlignment="1">
      <alignment horizontal="center" vertical="center" wrapText="1"/>
      <protection/>
    </xf>
    <xf numFmtId="14" fontId="29" fillId="24" borderId="48" xfId="84" applyNumberFormat="1" applyFont="1" applyFill="1" applyBorder="1" applyAlignment="1">
      <alignment horizontal="center" vertical="center" wrapText="1"/>
      <protection/>
    </xf>
    <xf numFmtId="0" fontId="30" fillId="24" borderId="49" xfId="84" applyFont="1" applyFill="1" applyBorder="1" applyAlignment="1">
      <alignment horizontal="center" vertical="center" wrapText="1"/>
      <protection/>
    </xf>
    <xf numFmtId="0" fontId="30" fillId="24" borderId="50" xfId="84" applyFont="1" applyFill="1" applyBorder="1" applyAlignment="1">
      <alignment horizontal="center" vertical="center" wrapText="1"/>
      <protection/>
    </xf>
    <xf numFmtId="0" fontId="30" fillId="24" borderId="51" xfId="84" applyFont="1" applyFill="1" applyBorder="1" applyAlignment="1">
      <alignment horizontal="center" vertical="center" wrapText="1"/>
      <protection/>
    </xf>
    <xf numFmtId="0" fontId="30" fillId="24" borderId="52" xfId="84" applyFont="1" applyFill="1" applyBorder="1" applyAlignment="1">
      <alignment horizontal="center" vertical="center" wrapText="1"/>
      <protection/>
    </xf>
    <xf numFmtId="0" fontId="30" fillId="24" borderId="53" xfId="84" applyFont="1" applyFill="1" applyBorder="1" applyAlignment="1">
      <alignment horizontal="center" vertical="center" wrapText="1"/>
      <protection/>
    </xf>
    <xf numFmtId="0" fontId="30" fillId="24" borderId="27" xfId="84" applyFont="1" applyFill="1" applyBorder="1" applyAlignment="1">
      <alignment horizontal="center" vertical="center" wrapText="1"/>
      <protection/>
    </xf>
    <xf numFmtId="0" fontId="30" fillId="24" borderId="12" xfId="84" applyFont="1" applyFill="1" applyBorder="1" applyAlignment="1">
      <alignment horizontal="center" vertical="center" wrapText="1"/>
      <protection/>
    </xf>
    <xf numFmtId="0" fontId="30" fillId="24" borderId="28" xfId="84" applyFont="1" applyFill="1" applyBorder="1" applyAlignment="1">
      <alignment horizontal="center" vertical="center" wrapText="1"/>
      <protection/>
    </xf>
    <xf numFmtId="0" fontId="30" fillId="24" borderId="0" xfId="84" applyFont="1" applyFill="1" applyAlignment="1">
      <alignment horizontal="center" vertical="center"/>
      <protection/>
    </xf>
    <xf numFmtId="0" fontId="52" fillId="24" borderId="54" xfId="84" applyFont="1" applyFill="1" applyBorder="1" applyAlignment="1">
      <alignment horizontal="left" vertical="center"/>
      <protection/>
    </xf>
    <xf numFmtId="0" fontId="52" fillId="24" borderId="45" xfId="84" applyFont="1" applyFill="1" applyBorder="1" applyAlignment="1">
      <alignment horizontal="left" vertical="center"/>
      <protection/>
    </xf>
    <xf numFmtId="0" fontId="30" fillId="24" borderId="55" xfId="84" applyFont="1" applyFill="1" applyBorder="1" applyAlignment="1">
      <alignment horizontal="center" vertical="center" wrapText="1"/>
      <protection/>
    </xf>
    <xf numFmtId="0" fontId="30" fillId="24" borderId="29" xfId="84" applyFont="1" applyFill="1" applyBorder="1" applyAlignment="1">
      <alignment horizontal="center" vertical="center" wrapText="1"/>
      <protection/>
    </xf>
    <xf numFmtId="0" fontId="30" fillId="24" borderId="10" xfId="84" applyFont="1" applyFill="1" applyBorder="1" applyAlignment="1">
      <alignment horizontal="center" vertical="center" wrapText="1"/>
      <protection/>
    </xf>
    <xf numFmtId="189" fontId="30" fillId="24" borderId="10" xfId="71" applyNumberFormat="1" applyFont="1" applyFill="1" applyBorder="1" applyAlignment="1">
      <alignment horizontal="center" vertical="center" wrapText="1"/>
    </xf>
    <xf numFmtId="0" fontId="29" fillId="24" borderId="23" xfId="84" applyFont="1" applyFill="1" applyBorder="1" applyAlignment="1">
      <alignment horizontal="center" vertical="center"/>
      <protection/>
    </xf>
    <xf numFmtId="0" fontId="29" fillId="24" borderId="24" xfId="84" applyFont="1" applyFill="1" applyBorder="1" applyAlignment="1">
      <alignment horizontal="center" vertical="center"/>
      <protection/>
    </xf>
    <xf numFmtId="0" fontId="29" fillId="24" borderId="40" xfId="84" applyFont="1" applyFill="1" applyBorder="1" applyAlignment="1">
      <alignment horizontal="center" vertical="center"/>
      <protection/>
    </xf>
    <xf numFmtId="0" fontId="30" fillId="24" borderId="56" xfId="84" applyFont="1" applyFill="1" applyBorder="1" applyAlignment="1">
      <alignment horizontal="right" vertical="center"/>
      <protection/>
    </xf>
    <xf numFmtId="0" fontId="30" fillId="24" borderId="26" xfId="84" applyFont="1" applyFill="1" applyBorder="1" applyAlignment="1">
      <alignment horizontal="right" vertical="center"/>
      <protection/>
    </xf>
    <xf numFmtId="0" fontId="30" fillId="24" borderId="27" xfId="84" applyFont="1" applyFill="1" applyBorder="1" applyAlignment="1">
      <alignment horizontal="right" vertical="center"/>
      <protection/>
    </xf>
    <xf numFmtId="0" fontId="30" fillId="24" borderId="54" xfId="84" applyFont="1" applyFill="1" applyBorder="1" applyAlignment="1">
      <alignment horizontal="left" vertical="center"/>
      <protection/>
    </xf>
    <xf numFmtId="0" fontId="30" fillId="24" borderId="45" xfId="84" applyFont="1" applyFill="1" applyBorder="1" applyAlignment="1">
      <alignment horizontal="left" vertical="center"/>
      <protection/>
    </xf>
    <xf numFmtId="0" fontId="30" fillId="24" borderId="57" xfId="84" applyFont="1" applyFill="1" applyBorder="1" applyAlignment="1">
      <alignment horizontal="center" vertical="center" wrapText="1"/>
      <protection/>
    </xf>
    <xf numFmtId="0" fontId="30" fillId="24" borderId="39" xfId="84" applyFont="1" applyFill="1" applyBorder="1" applyAlignment="1">
      <alignment horizontal="center" vertical="center" wrapText="1"/>
      <protection/>
    </xf>
    <xf numFmtId="0" fontId="30" fillId="24" borderId="24" xfId="84" applyFont="1" applyFill="1" applyBorder="1" applyAlignment="1">
      <alignment horizontal="center" vertical="center" wrapText="1"/>
      <protection/>
    </xf>
    <xf numFmtId="0" fontId="30" fillId="24" borderId="47" xfId="84" applyFont="1" applyFill="1" applyBorder="1" applyAlignment="1">
      <alignment horizontal="center" vertical="center" wrapText="1"/>
      <protection/>
    </xf>
    <xf numFmtId="0" fontId="29" fillId="24" borderId="25" xfId="84" applyFont="1" applyFill="1" applyBorder="1" applyAlignment="1">
      <alignment horizontal="center" vertical="center"/>
      <protection/>
    </xf>
    <xf numFmtId="0" fontId="29" fillId="24" borderId="26" xfId="84" applyFont="1" applyFill="1" applyBorder="1" applyAlignment="1">
      <alignment horizontal="center" vertical="center"/>
      <protection/>
    </xf>
    <xf numFmtId="0" fontId="29" fillId="24" borderId="48" xfId="84" applyFont="1" applyFill="1" applyBorder="1" applyAlignment="1">
      <alignment horizontal="center" vertical="center"/>
      <protection/>
    </xf>
    <xf numFmtId="0" fontId="30" fillId="24" borderId="55" xfId="84" applyFont="1" applyFill="1" applyBorder="1" applyAlignment="1">
      <alignment horizontal="center" vertical="center"/>
      <protection/>
    </xf>
    <xf numFmtId="0" fontId="30" fillId="24" borderId="33" xfId="84" applyFont="1" applyFill="1" applyBorder="1" applyAlignment="1">
      <alignment horizontal="center" vertical="center"/>
      <protection/>
    </xf>
    <xf numFmtId="0" fontId="30" fillId="24" borderId="34" xfId="84" applyFont="1" applyFill="1" applyBorder="1" applyAlignment="1">
      <alignment horizontal="center" vertical="center"/>
      <protection/>
    </xf>
    <xf numFmtId="0" fontId="30" fillId="24" borderId="29" xfId="84" applyFont="1" applyFill="1" applyBorder="1" applyAlignment="1">
      <alignment horizontal="center" vertical="center"/>
      <protection/>
    </xf>
    <xf numFmtId="0" fontId="30" fillId="24" borderId="13" xfId="84" applyFont="1" applyFill="1" applyBorder="1" applyAlignment="1">
      <alignment horizontal="center" vertical="center"/>
      <protection/>
    </xf>
    <xf numFmtId="0" fontId="30" fillId="24" borderId="32" xfId="84" applyFont="1" applyFill="1" applyBorder="1" applyAlignment="1">
      <alignment horizontal="center" vertical="center"/>
      <protection/>
    </xf>
    <xf numFmtId="0" fontId="30" fillId="24" borderId="14" xfId="84" applyFont="1" applyFill="1" applyBorder="1" applyAlignment="1">
      <alignment horizontal="center" vertical="center"/>
      <protection/>
    </xf>
    <xf numFmtId="0" fontId="30" fillId="24" borderId="11" xfId="84" applyFont="1" applyFill="1" applyBorder="1" applyAlignment="1">
      <alignment horizontal="center" vertical="center"/>
      <protection/>
    </xf>
    <xf numFmtId="189" fontId="30" fillId="24" borderId="14" xfId="71" applyNumberFormat="1" applyFont="1" applyFill="1" applyBorder="1" applyAlignment="1">
      <alignment horizontal="center" vertical="center"/>
    </xf>
    <xf numFmtId="189" fontId="30" fillId="24" borderId="11" xfId="71" applyNumberFormat="1" applyFont="1" applyFill="1" applyBorder="1" applyAlignment="1">
      <alignment horizontal="center" vertical="center"/>
    </xf>
    <xf numFmtId="189" fontId="30" fillId="24" borderId="14" xfId="71" applyNumberFormat="1" applyFont="1" applyFill="1" applyBorder="1" applyAlignment="1">
      <alignment horizontal="center" vertical="center" wrapText="1"/>
    </xf>
    <xf numFmtId="189" fontId="30" fillId="24" borderId="11" xfId="71" applyNumberFormat="1" applyFont="1" applyFill="1" applyBorder="1" applyAlignment="1">
      <alignment horizontal="center" vertical="center" wrapText="1"/>
    </xf>
    <xf numFmtId="0" fontId="30" fillId="24" borderId="23" xfId="84" applyFont="1" applyFill="1" applyBorder="1" applyAlignment="1">
      <alignment horizontal="left" vertical="center"/>
      <protection/>
    </xf>
    <xf numFmtId="0" fontId="30" fillId="24" borderId="24" xfId="84" applyFont="1" applyFill="1" applyBorder="1" applyAlignment="1">
      <alignment horizontal="left" vertical="center"/>
      <protection/>
    </xf>
    <xf numFmtId="0" fontId="30" fillId="24" borderId="31" xfId="84" applyFont="1" applyFill="1" applyBorder="1" applyAlignment="1">
      <alignment horizontal="left" vertical="center"/>
      <protection/>
    </xf>
    <xf numFmtId="0" fontId="30" fillId="24" borderId="15" xfId="84" applyFont="1" applyFill="1" applyBorder="1" applyAlignment="1">
      <alignment horizontal="left" vertical="center"/>
      <protection/>
    </xf>
    <xf numFmtId="0" fontId="29" fillId="24" borderId="39" xfId="84" applyFont="1" applyFill="1" applyBorder="1" applyAlignment="1">
      <alignment horizontal="center" vertical="center"/>
      <protection/>
    </xf>
    <xf numFmtId="0" fontId="29" fillId="24" borderId="47" xfId="84" applyFont="1" applyFill="1" applyBorder="1" applyAlignment="1">
      <alignment horizontal="center" vertical="center"/>
      <protection/>
    </xf>
    <xf numFmtId="0" fontId="30" fillId="24" borderId="58" xfId="84" applyFont="1" applyFill="1" applyBorder="1" applyAlignment="1">
      <alignment horizontal="center" vertical="center" wrapText="1"/>
      <protection/>
    </xf>
    <xf numFmtId="0" fontId="30" fillId="24" borderId="59" xfId="84" applyFont="1" applyFill="1" applyBorder="1" applyAlignment="1">
      <alignment horizontal="center" vertical="center" wrapText="1"/>
      <protection/>
    </xf>
    <xf numFmtId="0" fontId="30" fillId="24" borderId="32" xfId="84" applyFont="1" applyFill="1" applyBorder="1" applyAlignment="1">
      <alignment horizontal="center" vertical="center" wrapText="1"/>
      <protection/>
    </xf>
    <xf numFmtId="189" fontId="30" fillId="24" borderId="60" xfId="71" applyNumberFormat="1" applyFont="1" applyFill="1" applyBorder="1" applyAlignment="1">
      <alignment horizontal="center" vertical="center" wrapText="1"/>
    </xf>
    <xf numFmtId="0" fontId="30" fillId="24" borderId="44" xfId="84" applyFont="1" applyFill="1" applyBorder="1" applyAlignment="1">
      <alignment horizontal="center" vertical="center" wrapText="1"/>
      <protection/>
    </xf>
    <xf numFmtId="0" fontId="30" fillId="24" borderId="45" xfId="84" applyFont="1" applyFill="1" applyBorder="1" applyAlignment="1">
      <alignment horizontal="center" vertical="center" wrapText="1"/>
      <protection/>
    </xf>
    <xf numFmtId="0" fontId="30" fillId="24" borderId="46" xfId="84" applyFont="1" applyFill="1" applyBorder="1" applyAlignment="1">
      <alignment horizontal="center" vertical="center" wrapText="1"/>
      <protection/>
    </xf>
    <xf numFmtId="0" fontId="30" fillId="24" borderId="23" xfId="84" applyFont="1" applyFill="1" applyBorder="1" applyAlignment="1">
      <alignment horizontal="center" vertical="center" wrapText="1"/>
      <protection/>
    </xf>
    <xf numFmtId="0" fontId="30" fillId="24" borderId="40" xfId="84" applyFont="1" applyFill="1" applyBorder="1" applyAlignment="1">
      <alignment horizontal="center" vertical="center" wrapText="1"/>
      <protection/>
    </xf>
    <xf numFmtId="0" fontId="29" fillId="0" borderId="23" xfId="84" applyFont="1" applyFill="1" applyBorder="1" applyAlignment="1">
      <alignment horizontal="left" vertical="center" wrapText="1"/>
      <protection/>
    </xf>
    <xf numFmtId="0" fontId="29" fillId="0" borderId="40" xfId="84" applyFont="1" applyFill="1" applyBorder="1" applyAlignment="1">
      <alignment horizontal="left" vertical="center" wrapText="1"/>
      <protection/>
    </xf>
    <xf numFmtId="0" fontId="29" fillId="24" borderId="23" xfId="84" applyFont="1" applyFill="1" applyBorder="1" applyAlignment="1">
      <alignment horizontal="left" vertical="center" wrapText="1"/>
      <protection/>
    </xf>
    <xf numFmtId="0" fontId="29" fillId="24" borderId="40" xfId="84" applyFont="1" applyFill="1" applyBorder="1" applyAlignment="1">
      <alignment horizontal="left" vertical="center" wrapText="1"/>
      <protection/>
    </xf>
    <xf numFmtId="0" fontId="29" fillId="24" borderId="23" xfId="0" applyFont="1" applyFill="1" applyBorder="1" applyAlignment="1">
      <alignment horizontal="left" vertical="center" wrapText="1"/>
    </xf>
    <xf numFmtId="0" fontId="29" fillId="24" borderId="40" xfId="0" applyFont="1" applyFill="1" applyBorder="1" applyAlignment="1">
      <alignment horizontal="left" vertical="center" wrapText="1"/>
    </xf>
    <xf numFmtId="0" fontId="29" fillId="24" borderId="23" xfId="0" applyFont="1" applyFill="1" applyBorder="1" applyAlignment="1">
      <alignment vertical="center" wrapText="1"/>
    </xf>
    <xf numFmtId="0" fontId="29" fillId="24" borderId="24" xfId="0" applyFont="1" applyFill="1" applyBorder="1" applyAlignment="1">
      <alignment vertical="center" wrapText="1"/>
    </xf>
    <xf numFmtId="0" fontId="29" fillId="24" borderId="40" xfId="0" applyFont="1" applyFill="1" applyBorder="1" applyAlignment="1">
      <alignment vertical="center" wrapText="1"/>
    </xf>
    <xf numFmtId="0" fontId="29" fillId="24" borderId="23" xfId="84" applyFont="1" applyFill="1" applyBorder="1" applyAlignment="1">
      <alignment horizontal="left" vertical="center"/>
      <protection/>
    </xf>
    <xf numFmtId="0" fontId="29" fillId="24" borderId="24" xfId="84" applyFont="1" applyFill="1" applyBorder="1" applyAlignment="1">
      <alignment horizontal="left" vertical="center"/>
      <protection/>
    </xf>
    <xf numFmtId="0" fontId="29" fillId="24" borderId="40" xfId="84" applyFont="1" applyFill="1" applyBorder="1" applyAlignment="1">
      <alignment horizontal="left" vertical="center"/>
      <protection/>
    </xf>
    <xf numFmtId="0" fontId="29" fillId="0" borderId="39" xfId="84" applyFont="1" applyBorder="1" applyAlignment="1">
      <alignment horizontal="left" vertical="top"/>
      <protection/>
    </xf>
    <xf numFmtId="0" fontId="29" fillId="0" borderId="24" xfId="84" applyFont="1" applyBorder="1" applyAlignment="1">
      <alignment horizontal="left" vertical="top"/>
      <protection/>
    </xf>
    <xf numFmtId="0" fontId="29" fillId="0" borderId="40" xfId="84" applyFont="1" applyBorder="1" applyAlignment="1">
      <alignment horizontal="left" vertical="top"/>
      <protection/>
    </xf>
    <xf numFmtId="0" fontId="29" fillId="24" borderId="36" xfId="84" applyFont="1" applyFill="1" applyBorder="1" applyAlignment="1">
      <alignment horizontal="center" vertical="center"/>
      <protection/>
    </xf>
    <xf numFmtId="0" fontId="29" fillId="24" borderId="33" xfId="84" applyFont="1" applyFill="1" applyBorder="1" applyAlignment="1">
      <alignment horizontal="center" vertical="center"/>
      <protection/>
    </xf>
    <xf numFmtId="0" fontId="29" fillId="24" borderId="61" xfId="84" applyFont="1" applyFill="1" applyBorder="1" applyAlignment="1">
      <alignment horizontal="center" vertical="center"/>
      <protection/>
    </xf>
    <xf numFmtId="0" fontId="30" fillId="24" borderId="10" xfId="84" applyFont="1" applyFill="1" applyBorder="1" applyAlignment="1">
      <alignment horizontal="right" vertical="center"/>
      <protection/>
    </xf>
    <xf numFmtId="0" fontId="30" fillId="24" borderId="55" xfId="84" applyFont="1" applyFill="1" applyBorder="1" applyAlignment="1">
      <alignment horizontal="right" vertical="center"/>
      <protection/>
    </xf>
    <xf numFmtId="0" fontId="30" fillId="24" borderId="33" xfId="84" applyFont="1" applyFill="1" applyBorder="1" applyAlignment="1">
      <alignment horizontal="right" vertical="center"/>
      <protection/>
    </xf>
    <xf numFmtId="0" fontId="30" fillId="24" borderId="34" xfId="84" applyFont="1" applyFill="1" applyBorder="1" applyAlignment="1">
      <alignment horizontal="right" vertical="center"/>
      <protection/>
    </xf>
    <xf numFmtId="0" fontId="0" fillId="0" borderId="10" xfId="84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 horizontal="justify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0" fillId="0" borderId="10" xfId="84" applyFont="1" applyFill="1" applyBorder="1" applyAlignment="1">
      <alignment horizontal="left" vertical="center" wrapText="1"/>
      <protection/>
    </xf>
    <xf numFmtId="0" fontId="25" fillId="0" borderId="39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40" xfId="0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0" fillId="25" borderId="39" xfId="0" applyFont="1" applyFill="1" applyBorder="1" applyAlignment="1">
      <alignment horizontal="left" vertical="center" wrapText="1"/>
    </xf>
    <xf numFmtId="0" fontId="0" fillId="25" borderId="24" xfId="0" applyFill="1" applyBorder="1" applyAlignment="1">
      <alignment horizontal="left" vertical="center" wrapText="1"/>
    </xf>
    <xf numFmtId="0" fontId="0" fillId="25" borderId="40" xfId="0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24" fillId="0" borderId="39" xfId="0" applyNumberFormat="1" applyFont="1" applyBorder="1" applyAlignment="1">
      <alignment horizontal="center" vertical="center"/>
    </xf>
    <xf numFmtId="14" fontId="24" fillId="0" borderId="40" xfId="0" applyNumberFormat="1" applyFont="1" applyBorder="1" applyAlignment="1">
      <alignment horizontal="center" vertical="center"/>
    </xf>
    <xf numFmtId="0" fontId="20" fillId="25" borderId="39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174" fontId="0" fillId="0" borderId="14" xfId="74" applyFont="1" applyFill="1" applyBorder="1" applyAlignment="1">
      <alignment horizontal="center" vertical="center"/>
    </xf>
    <xf numFmtId="174" fontId="0" fillId="0" borderId="62" xfId="74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74" fontId="0" fillId="25" borderId="14" xfId="74" applyFont="1" applyFill="1" applyBorder="1" applyAlignment="1">
      <alignment horizontal="center" vertical="center"/>
    </xf>
    <xf numFmtId="174" fontId="0" fillId="25" borderId="62" xfId="74" applyFont="1" applyFill="1" applyBorder="1" applyAlignment="1">
      <alignment horizontal="center" vertical="center"/>
    </xf>
    <xf numFmtId="174" fontId="0" fillId="25" borderId="11" xfId="74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4" fontId="0" fillId="0" borderId="10" xfId="74" applyFont="1" applyFill="1" applyBorder="1" applyAlignment="1">
      <alignment horizontal="center" vertical="center"/>
    </xf>
    <xf numFmtId="3" fontId="25" fillId="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/>
    </xf>
  </cellXfs>
  <cellStyles count="8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" xfId="63"/>
    <cellStyle name="Millares 2" xfId="64"/>
    <cellStyle name="Millares 3" xfId="65"/>
    <cellStyle name="Millares 4" xfId="66"/>
    <cellStyle name="Millares 5" xfId="67"/>
    <cellStyle name="Millares 6" xfId="68"/>
    <cellStyle name="Millares_3-SISTEMA DESARROLLO ADMINISTRATIVO-POA 2008-1" xfId="69"/>
    <cellStyle name="Millares_Copia de MATRICES OPERATIVAS PROYECTOS PAT 07-09-AJUSTADAS-2008" xfId="70"/>
    <cellStyle name="Millares_FORMATO POA" xfId="71"/>
    <cellStyle name="Millares_Libro2" xfId="72"/>
    <cellStyle name="Currency" xfId="73"/>
    <cellStyle name="Currency [0]" xfId="74"/>
    <cellStyle name="Moneda [0] 2" xfId="75"/>
    <cellStyle name="Moneda [0] 3" xfId="76"/>
    <cellStyle name="Moneda [0] 4" xfId="77"/>
    <cellStyle name="Moneda 2" xfId="78"/>
    <cellStyle name="Moneda 2 2" xfId="79"/>
    <cellStyle name="Neutral" xfId="80"/>
    <cellStyle name="Normal 11" xfId="81"/>
    <cellStyle name="Normal 2" xfId="82"/>
    <cellStyle name="Normal 2 3" xfId="83"/>
    <cellStyle name="Normal 3" xfId="84"/>
    <cellStyle name="Normal 3 2" xfId="85"/>
    <cellStyle name="Normal 4" xfId="86"/>
    <cellStyle name="Notas" xfId="87"/>
    <cellStyle name="Percent" xfId="88"/>
    <cellStyle name="Porcentaje 2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ers\maalvarez\Downloads\FEV-16%20Implementacion%20de%20Estrategias%20de%20conservaci&#243;n%20V2%200209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ropbox\CORPOBOYACA\PA%202020-2023\Implementacion%20Estrategias%20Conservaci&#243;n%20y%20Manejo\Version%20ajustada\fev-38-analisis-de-precios-unitarios-fijos-v0%20A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2020\CORPOBOYACA\Financiera\Excedentes\Listado%20proyectos%20Excedentes%20Proyectos%20Ambient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4">
          <cell r="K4" t="str">
            <v>Versión 2</v>
          </cell>
          <cell r="N4">
            <v>44015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U 2020"/>
      <sheetName val="APU 2021"/>
      <sheetName val="APU 2022"/>
      <sheetName val="APU 2023"/>
    </sheetNames>
    <sheetDataSet>
      <sheetData sheetId="1">
        <row r="61">
          <cell r="G61">
            <v>5275</v>
          </cell>
          <cell r="H61">
            <v>490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  <sheetDataSet>
      <sheetData sheetId="0">
        <row r="17">
          <cell r="D17">
            <v>253793400</v>
          </cell>
        </row>
        <row r="18">
          <cell r="D18">
            <v>143771000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showGridLines="0" tabSelected="1" zoomScalePageLayoutView="0" workbookViewId="0" topLeftCell="A3">
      <selection activeCell="A9" sqref="A9:C10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9.7109375" style="1" customWidth="1"/>
    <col min="7" max="7" width="25.28125" style="5" customWidth="1"/>
    <col min="8" max="8" width="22.28125" style="1" customWidth="1"/>
    <col min="9" max="10" width="19.8515625" style="1" customWidth="1"/>
    <col min="11" max="11" width="19.8515625" style="2" customWidth="1"/>
    <col min="12" max="18" width="30.7109375" style="1" customWidth="1"/>
    <col min="19" max="20" width="19.421875" style="1" customWidth="1"/>
    <col min="21" max="21" width="34.28125" style="1" hidden="1" customWidth="1"/>
    <col min="22" max="22" width="21.57421875" style="1" customWidth="1"/>
    <col min="23" max="23" width="18.00390625" style="1" customWidth="1"/>
    <col min="24" max="24" width="20.00390625" style="1" customWidth="1"/>
    <col min="25" max="25" width="22.140625" style="1" customWidth="1"/>
    <col min="26" max="26" width="19.421875" style="1" customWidth="1"/>
    <col min="27" max="16384" width="11.421875" style="1" customWidth="1"/>
  </cols>
  <sheetData>
    <row r="1" spans="1:20" ht="31.5" customHeight="1">
      <c r="A1" s="216"/>
      <c r="B1" s="216"/>
      <c r="C1" s="244" t="s">
        <v>49</v>
      </c>
      <c r="D1" s="244"/>
      <c r="E1" s="244"/>
      <c r="F1" s="244"/>
      <c r="G1" s="244"/>
      <c r="H1" s="244"/>
      <c r="I1" s="244"/>
      <c r="J1" s="244"/>
      <c r="K1" s="248" t="s">
        <v>92</v>
      </c>
      <c r="L1" s="248"/>
      <c r="M1" s="248"/>
      <c r="N1" s="248"/>
      <c r="O1" s="248"/>
      <c r="P1" s="248"/>
      <c r="Q1" s="248"/>
      <c r="R1" s="248"/>
      <c r="S1" s="40"/>
      <c r="T1" s="40"/>
    </row>
    <row r="2" spans="1:20" ht="19.5" customHeight="1">
      <c r="A2" s="216"/>
      <c r="B2" s="216"/>
      <c r="C2" s="244"/>
      <c r="D2" s="244"/>
      <c r="E2" s="244"/>
      <c r="F2" s="244"/>
      <c r="G2" s="244"/>
      <c r="H2" s="244"/>
      <c r="I2" s="244"/>
      <c r="J2" s="244"/>
      <c r="K2" s="232" t="s">
        <v>51</v>
      </c>
      <c r="L2" s="232"/>
      <c r="M2" s="232"/>
      <c r="N2" s="232"/>
      <c r="O2" s="232"/>
      <c r="P2" s="232"/>
      <c r="Q2" s="232"/>
      <c r="R2" s="232"/>
      <c r="S2" s="34"/>
      <c r="T2" s="34"/>
    </row>
    <row r="3" spans="1:20" ht="19.5" customHeight="1">
      <c r="A3" s="216"/>
      <c r="B3" s="216"/>
      <c r="C3" s="244" t="s">
        <v>50</v>
      </c>
      <c r="D3" s="244"/>
      <c r="E3" s="244"/>
      <c r="F3" s="244"/>
      <c r="G3" s="244"/>
      <c r="H3" s="244"/>
      <c r="I3" s="244"/>
      <c r="J3" s="244"/>
      <c r="K3" s="232" t="s">
        <v>52</v>
      </c>
      <c r="L3" s="232"/>
      <c r="M3" s="232"/>
      <c r="N3" s="238" t="s">
        <v>64</v>
      </c>
      <c r="O3" s="239"/>
      <c r="P3" s="239"/>
      <c r="Q3" s="239"/>
      <c r="R3" s="240"/>
      <c r="S3" s="34"/>
      <c r="T3" s="34"/>
    </row>
    <row r="4" spans="1:20" ht="24.75" customHeight="1">
      <c r="A4" s="217"/>
      <c r="B4" s="217"/>
      <c r="C4" s="245"/>
      <c r="D4" s="245"/>
      <c r="E4" s="245"/>
      <c r="F4" s="245"/>
      <c r="G4" s="245"/>
      <c r="H4" s="245"/>
      <c r="I4" s="245"/>
      <c r="J4" s="245"/>
      <c r="K4" s="243" t="s">
        <v>115</v>
      </c>
      <c r="L4" s="243"/>
      <c r="M4" s="243"/>
      <c r="N4" s="235">
        <v>44015</v>
      </c>
      <c r="O4" s="236"/>
      <c r="P4" s="236"/>
      <c r="Q4" s="236"/>
      <c r="R4" s="237"/>
      <c r="S4" s="41"/>
      <c r="T4" s="41"/>
    </row>
    <row r="5" spans="1:20" ht="31.5" customHeight="1">
      <c r="A5" s="244" t="s">
        <v>95</v>
      </c>
      <c r="B5" s="244"/>
      <c r="C5" s="244"/>
      <c r="D5" s="244"/>
      <c r="E5" s="244"/>
      <c r="F5" s="244"/>
      <c r="G5" s="244"/>
      <c r="H5" s="244"/>
      <c r="I5" s="244"/>
      <c r="J5" s="245"/>
      <c r="K5" s="245"/>
      <c r="L5" s="245"/>
      <c r="M5" s="245"/>
      <c r="N5" s="246"/>
      <c r="O5" s="188"/>
      <c r="P5" s="188"/>
      <c r="Q5" s="188"/>
      <c r="R5" s="189"/>
      <c r="S5" s="42"/>
      <c r="T5" s="42"/>
    </row>
    <row r="6" spans="1:21" ht="30.75" customHeight="1">
      <c r="A6" s="234" t="s">
        <v>3</v>
      </c>
      <c r="B6" s="234"/>
      <c r="C6" s="234"/>
      <c r="D6" s="247" t="s">
        <v>210</v>
      </c>
      <c r="E6" s="233"/>
      <c r="F6" s="233"/>
      <c r="G6" s="233"/>
      <c r="H6" s="72" t="s">
        <v>0</v>
      </c>
      <c r="I6" s="72" t="s">
        <v>1</v>
      </c>
      <c r="J6" s="200"/>
      <c r="K6" s="201"/>
      <c r="L6" s="201"/>
      <c r="M6" s="201"/>
      <c r="N6" s="201"/>
      <c r="O6" s="201"/>
      <c r="P6" s="201"/>
      <c r="Q6" s="201"/>
      <c r="R6" s="202"/>
      <c r="S6" s="37"/>
      <c r="T6" s="37"/>
      <c r="U6" s="211" t="s">
        <v>211</v>
      </c>
    </row>
    <row r="7" spans="1:21" ht="34.5" customHeight="1">
      <c r="A7" s="234" t="s">
        <v>59</v>
      </c>
      <c r="B7" s="234"/>
      <c r="C7" s="234"/>
      <c r="D7" s="262" t="s">
        <v>116</v>
      </c>
      <c r="E7" s="263"/>
      <c r="F7" s="263"/>
      <c r="G7" s="264"/>
      <c r="H7" s="32" t="s">
        <v>96</v>
      </c>
      <c r="I7" s="195">
        <v>733342655</v>
      </c>
      <c r="J7" s="203"/>
      <c r="K7" s="174"/>
      <c r="L7" s="174"/>
      <c r="M7" s="174"/>
      <c r="N7" s="174"/>
      <c r="O7" s="174"/>
      <c r="P7" s="174"/>
      <c r="Q7" s="174"/>
      <c r="R7" s="204"/>
      <c r="S7" s="31"/>
      <c r="T7" s="31"/>
      <c r="U7" s="211" t="s">
        <v>212</v>
      </c>
    </row>
    <row r="8" spans="1:21" ht="34.5" customHeight="1">
      <c r="A8" s="234" t="s">
        <v>2</v>
      </c>
      <c r="B8" s="234"/>
      <c r="C8" s="234"/>
      <c r="D8" s="233" t="s">
        <v>117</v>
      </c>
      <c r="E8" s="233"/>
      <c r="F8" s="233"/>
      <c r="G8" s="233"/>
      <c r="H8" s="27" t="s">
        <v>89</v>
      </c>
      <c r="I8" s="195">
        <v>1514979600</v>
      </c>
      <c r="J8" s="203"/>
      <c r="K8" s="174"/>
      <c r="L8" s="174"/>
      <c r="M8" s="174"/>
      <c r="N8" s="174"/>
      <c r="O8" s="174"/>
      <c r="P8" s="174"/>
      <c r="Q8" s="174"/>
      <c r="R8" s="204"/>
      <c r="S8" s="31"/>
      <c r="T8" s="31"/>
      <c r="U8" s="211" t="s">
        <v>213</v>
      </c>
    </row>
    <row r="9" spans="1:21" ht="33" customHeight="1">
      <c r="A9" s="234" t="s">
        <v>60</v>
      </c>
      <c r="B9" s="234"/>
      <c r="C9" s="234"/>
      <c r="D9" s="233">
        <v>22320302101</v>
      </c>
      <c r="E9" s="233"/>
      <c r="F9" s="233"/>
      <c r="G9" s="233"/>
      <c r="H9" s="27" t="s">
        <v>90</v>
      </c>
      <c r="I9" s="208" t="s">
        <v>4</v>
      </c>
      <c r="J9" s="203"/>
      <c r="K9" s="174"/>
      <c r="L9" s="174"/>
      <c r="M9" s="174"/>
      <c r="N9" s="174"/>
      <c r="O9" s="174"/>
      <c r="P9" s="174"/>
      <c r="Q9" s="174"/>
      <c r="R9" s="204"/>
      <c r="S9" s="31"/>
      <c r="T9" s="31"/>
      <c r="U9" s="211" t="s">
        <v>214</v>
      </c>
    </row>
    <row r="10" spans="1:21" ht="30" customHeight="1">
      <c r="A10" s="234"/>
      <c r="B10" s="234"/>
      <c r="C10" s="234"/>
      <c r="D10" s="233"/>
      <c r="E10" s="233"/>
      <c r="F10" s="233"/>
      <c r="G10" s="233"/>
      <c r="H10" s="27" t="s">
        <v>91</v>
      </c>
      <c r="I10" s="208" t="s">
        <v>4</v>
      </c>
      <c r="J10" s="203"/>
      <c r="K10" s="174"/>
      <c r="L10" s="174"/>
      <c r="M10" s="174"/>
      <c r="N10" s="174"/>
      <c r="O10" s="174"/>
      <c r="P10" s="174"/>
      <c r="Q10" s="174"/>
      <c r="R10" s="204"/>
      <c r="S10" s="31"/>
      <c r="T10" s="31"/>
      <c r="U10" s="211" t="s">
        <v>215</v>
      </c>
    </row>
    <row r="11" spans="1:21" ht="22.5" customHeight="1">
      <c r="A11" s="275" t="s">
        <v>103</v>
      </c>
      <c r="B11" s="275"/>
      <c r="C11" s="275"/>
      <c r="D11" s="275"/>
      <c r="E11" s="275"/>
      <c r="F11" s="275"/>
      <c r="G11" s="275"/>
      <c r="H11" s="190" t="s">
        <v>9</v>
      </c>
      <c r="I11" s="209">
        <f>SUM(I7:I10)</f>
        <v>2248322255</v>
      </c>
      <c r="J11" s="205"/>
      <c r="K11" s="206"/>
      <c r="L11" s="206"/>
      <c r="M11" s="206"/>
      <c r="N11" s="206"/>
      <c r="O11" s="206"/>
      <c r="P11" s="206"/>
      <c r="Q11" s="206"/>
      <c r="R11" s="207"/>
      <c r="S11" s="31"/>
      <c r="T11" s="31"/>
      <c r="U11" s="211" t="s">
        <v>216</v>
      </c>
    </row>
    <row r="12" spans="1:21" ht="22.5" customHeight="1">
      <c r="A12" s="274" t="s">
        <v>102</v>
      </c>
      <c r="B12" s="274"/>
      <c r="C12" s="274"/>
      <c r="D12" s="274"/>
      <c r="E12" s="274"/>
      <c r="F12" s="274"/>
      <c r="G12" s="274"/>
      <c r="H12" s="48" t="s">
        <v>9</v>
      </c>
      <c r="I12" s="210">
        <v>42472626</v>
      </c>
      <c r="J12" s="191"/>
      <c r="K12" s="192"/>
      <c r="L12" s="192"/>
      <c r="M12" s="192"/>
      <c r="N12" s="192"/>
      <c r="O12" s="192"/>
      <c r="P12" s="192"/>
      <c r="Q12" s="192"/>
      <c r="R12" s="193"/>
      <c r="S12" s="31"/>
      <c r="T12" s="31"/>
      <c r="U12" s="211" t="s">
        <v>217</v>
      </c>
    </row>
    <row r="13" spans="1:21" ht="35.25" customHeight="1">
      <c r="A13" s="241" t="s">
        <v>5</v>
      </c>
      <c r="B13" s="219" t="s">
        <v>104</v>
      </c>
      <c r="C13" s="220"/>
      <c r="D13" s="221"/>
      <c r="E13" s="281" t="s">
        <v>5</v>
      </c>
      <c r="F13" s="242" t="s">
        <v>99</v>
      </c>
      <c r="G13" s="218" t="s">
        <v>6</v>
      </c>
      <c r="H13" s="282" t="s">
        <v>149</v>
      </c>
      <c r="I13" s="282"/>
      <c r="J13" s="218" t="s">
        <v>7</v>
      </c>
      <c r="K13" s="218"/>
      <c r="L13" s="260" t="s">
        <v>93</v>
      </c>
      <c r="M13" s="260"/>
      <c r="N13" s="260"/>
      <c r="O13" s="260"/>
      <c r="P13" s="260"/>
      <c r="Q13" s="260"/>
      <c r="R13" s="260"/>
      <c r="S13" s="46"/>
      <c r="T13" s="43"/>
      <c r="U13" s="211" t="s">
        <v>218</v>
      </c>
    </row>
    <row r="14" spans="1:21" ht="31.5" customHeight="1">
      <c r="A14" s="241"/>
      <c r="B14" s="222"/>
      <c r="C14" s="223"/>
      <c r="D14" s="224"/>
      <c r="E14" s="281"/>
      <c r="F14" s="242"/>
      <c r="G14" s="218"/>
      <c r="H14" s="39" t="s">
        <v>8</v>
      </c>
      <c r="I14" s="47" t="s">
        <v>61</v>
      </c>
      <c r="J14" s="39" t="s">
        <v>8</v>
      </c>
      <c r="K14" s="57" t="s">
        <v>61</v>
      </c>
      <c r="L14" s="90" t="s">
        <v>228</v>
      </c>
      <c r="M14" s="90" t="s">
        <v>237</v>
      </c>
      <c r="N14" s="90" t="s">
        <v>243</v>
      </c>
      <c r="O14" s="90" t="s">
        <v>231</v>
      </c>
      <c r="P14" s="90" t="s">
        <v>244</v>
      </c>
      <c r="Q14" s="90" t="s">
        <v>236</v>
      </c>
      <c r="R14" s="90" t="s">
        <v>224</v>
      </c>
      <c r="S14" s="259"/>
      <c r="T14" s="38"/>
      <c r="U14" s="211" t="s">
        <v>219</v>
      </c>
    </row>
    <row r="15" spans="1:28" s="6" customFormat="1" ht="84">
      <c r="A15" s="89">
        <v>1</v>
      </c>
      <c r="B15" s="261" t="s">
        <v>130</v>
      </c>
      <c r="C15" s="261"/>
      <c r="D15" s="261"/>
      <c r="E15" s="54">
        <v>1</v>
      </c>
      <c r="F15" s="63" t="s">
        <v>126</v>
      </c>
      <c r="G15" s="35" t="s">
        <v>131</v>
      </c>
      <c r="H15" s="3" t="s">
        <v>181</v>
      </c>
      <c r="I15" s="61">
        <v>3</v>
      </c>
      <c r="J15" s="3" t="s">
        <v>132</v>
      </c>
      <c r="K15" s="36" t="s">
        <v>121</v>
      </c>
      <c r="L15" s="196">
        <v>9146871</v>
      </c>
      <c r="M15" s="187">
        <v>16150647.28735632</v>
      </c>
      <c r="N15" s="196">
        <v>103327007</v>
      </c>
      <c r="O15" s="177">
        <v>53306127.436781615</v>
      </c>
      <c r="P15" s="177"/>
      <c r="Q15" s="176"/>
      <c r="R15" s="95">
        <v>130734209</v>
      </c>
      <c r="S15" s="259"/>
      <c r="T15" s="107"/>
      <c r="U15" s="211" t="s">
        <v>220</v>
      </c>
      <c r="W15" s="71"/>
      <c r="X15" s="70"/>
      <c r="Y15" s="70"/>
      <c r="Z15" s="70"/>
      <c r="AB15" s="70"/>
    </row>
    <row r="16" spans="1:28" s="6" customFormat="1" ht="71.25" customHeight="1">
      <c r="A16" s="88">
        <v>2</v>
      </c>
      <c r="B16" s="261" t="s">
        <v>119</v>
      </c>
      <c r="C16" s="261"/>
      <c r="D16" s="261"/>
      <c r="E16" s="54">
        <v>2</v>
      </c>
      <c r="F16" s="63" t="s">
        <v>127</v>
      </c>
      <c r="G16" s="35" t="s">
        <v>131</v>
      </c>
      <c r="H16" s="3" t="s">
        <v>182</v>
      </c>
      <c r="I16" s="61">
        <v>54</v>
      </c>
      <c r="J16" s="3" t="s">
        <v>133</v>
      </c>
      <c r="K16" s="36" t="s">
        <v>122</v>
      </c>
      <c r="L16" s="196">
        <v>264483939.876</v>
      </c>
      <c r="M16" s="187"/>
      <c r="N16" s="196"/>
      <c r="O16" s="177">
        <v>181440000</v>
      </c>
      <c r="P16" s="177"/>
      <c r="Q16" s="176">
        <v>20160000</v>
      </c>
      <c r="R16" s="95"/>
      <c r="S16" s="259"/>
      <c r="T16" s="107"/>
      <c r="U16" s="211" t="s">
        <v>221</v>
      </c>
      <c r="W16" s="71"/>
      <c r="X16" s="70"/>
      <c r="Y16" s="70"/>
      <c r="Z16" s="70"/>
      <c r="AB16" s="70"/>
    </row>
    <row r="17" spans="1:28" s="6" customFormat="1" ht="80.25" customHeight="1">
      <c r="A17" s="88">
        <v>3</v>
      </c>
      <c r="B17" s="261" t="s">
        <v>129</v>
      </c>
      <c r="C17" s="261"/>
      <c r="D17" s="261"/>
      <c r="E17" s="54">
        <v>3</v>
      </c>
      <c r="F17" s="63" t="s">
        <v>128</v>
      </c>
      <c r="G17" s="35" t="s">
        <v>131</v>
      </c>
      <c r="H17" s="3" t="s">
        <v>183</v>
      </c>
      <c r="I17" s="61">
        <v>3</v>
      </c>
      <c r="J17" s="4" t="s">
        <v>134</v>
      </c>
      <c r="K17" s="36" t="s">
        <v>123</v>
      </c>
      <c r="L17" s="196">
        <v>47649189.39</v>
      </c>
      <c r="M17" s="187">
        <v>109194232.71264368</v>
      </c>
      <c r="N17" s="196">
        <v>183390768</v>
      </c>
      <c r="O17" s="177">
        <v>725545863.5632184</v>
      </c>
      <c r="P17" s="177">
        <v>253793400</v>
      </c>
      <c r="Q17" s="176">
        <v>150000000</v>
      </c>
      <c r="R17" s="95"/>
      <c r="S17" s="259"/>
      <c r="T17" s="107"/>
      <c r="U17" s="211" t="s">
        <v>222</v>
      </c>
      <c r="W17" s="71"/>
      <c r="X17" s="70"/>
      <c r="Y17" s="70"/>
      <c r="Z17" s="70"/>
      <c r="AB17" s="70"/>
    </row>
    <row r="18" spans="1:26" s="6" customFormat="1" ht="23.25" customHeight="1">
      <c r="A18" s="283" t="s">
        <v>100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199">
        <f aca="true" t="shared" si="0" ref="L18:R18">SUM(L15:L17)</f>
        <v>321280000.266</v>
      </c>
      <c r="M18" s="197">
        <f t="shared" si="0"/>
        <v>125344880</v>
      </c>
      <c r="N18" s="197">
        <f t="shared" si="0"/>
        <v>286717775</v>
      </c>
      <c r="O18" s="197">
        <f t="shared" si="0"/>
        <v>960291991</v>
      </c>
      <c r="P18" s="197">
        <f t="shared" si="0"/>
        <v>253793400</v>
      </c>
      <c r="Q18" s="197">
        <f t="shared" si="0"/>
        <v>170160000</v>
      </c>
      <c r="R18" s="197">
        <f t="shared" si="0"/>
        <v>130734209</v>
      </c>
      <c r="S18" s="65"/>
      <c r="U18" s="211" t="s">
        <v>223</v>
      </c>
      <c r="W18" s="70"/>
      <c r="X18" s="70"/>
      <c r="Z18" s="70"/>
    </row>
    <row r="19" spans="1:21" s="6" customFormat="1" ht="23.25" customHeight="1">
      <c r="A19" s="225" t="s">
        <v>140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7"/>
      <c r="L19" s="265">
        <f>L18+M18+N18+R18+Q18+O18+P18</f>
        <v>2248322255.266</v>
      </c>
      <c r="M19" s="266"/>
      <c r="N19" s="266"/>
      <c r="O19" s="266"/>
      <c r="P19" s="266"/>
      <c r="Q19" s="266"/>
      <c r="R19" s="267"/>
      <c r="S19" s="1"/>
      <c r="T19" s="1"/>
      <c r="U19" s="211" t="s">
        <v>224</v>
      </c>
    </row>
    <row r="20" spans="1:26" s="6" customFormat="1" ht="23.25" customHeight="1">
      <c r="A20" s="229" t="s">
        <v>83</v>
      </c>
      <c r="B20" s="229"/>
      <c r="C20" s="229" t="s">
        <v>63</v>
      </c>
      <c r="D20" s="229"/>
      <c r="E20" s="229"/>
      <c r="F20" s="229"/>
      <c r="G20" s="229"/>
      <c r="H20" s="229"/>
      <c r="I20" s="53" t="s">
        <v>13</v>
      </c>
      <c r="J20" s="51"/>
      <c r="K20" s="44"/>
      <c r="L20" s="169"/>
      <c r="M20" s="198"/>
      <c r="N20" s="30"/>
      <c r="O20" s="30"/>
      <c r="P20" s="30"/>
      <c r="Q20" s="30" t="s">
        <v>205</v>
      </c>
      <c r="R20" s="73"/>
      <c r="S20" s="1"/>
      <c r="T20" s="1"/>
      <c r="U20" s="211" t="s">
        <v>225</v>
      </c>
      <c r="Z20" s="70"/>
    </row>
    <row r="21" spans="1:21" s="6" customFormat="1" ht="38.25" customHeight="1">
      <c r="A21" s="252">
        <v>0</v>
      </c>
      <c r="B21" s="253"/>
      <c r="C21" s="254" t="s">
        <v>184</v>
      </c>
      <c r="D21" s="255"/>
      <c r="E21" s="255"/>
      <c r="F21" s="255"/>
      <c r="G21" s="255"/>
      <c r="H21" s="256"/>
      <c r="I21" s="194">
        <v>44180</v>
      </c>
      <c r="J21" s="52"/>
      <c r="K21" s="277" t="s">
        <v>152</v>
      </c>
      <c r="L21" s="213" t="s">
        <v>228</v>
      </c>
      <c r="M21" s="213" t="s">
        <v>237</v>
      </c>
      <c r="N21" s="213" t="s">
        <v>243</v>
      </c>
      <c r="O21" s="213" t="s">
        <v>231</v>
      </c>
      <c r="P21" s="213" t="s">
        <v>244</v>
      </c>
      <c r="Q21" s="213" t="s">
        <v>236</v>
      </c>
      <c r="R21" s="213" t="s">
        <v>224</v>
      </c>
      <c r="S21" s="1"/>
      <c r="T21" s="1"/>
      <c r="U21" s="211" t="s">
        <v>226</v>
      </c>
    </row>
    <row r="22" spans="1:21" s="6" customFormat="1" ht="53.25" customHeight="1">
      <c r="A22" s="230">
        <v>1</v>
      </c>
      <c r="B22" s="231"/>
      <c r="C22" s="268" t="s">
        <v>209</v>
      </c>
      <c r="D22" s="269"/>
      <c r="E22" s="269"/>
      <c r="F22" s="269"/>
      <c r="G22" s="269"/>
      <c r="H22" s="270"/>
      <c r="I22" s="194">
        <v>44314</v>
      </c>
      <c r="J22" s="52"/>
      <c r="K22" s="277"/>
      <c r="L22" s="214">
        <v>321280000.27</v>
      </c>
      <c r="M22" s="214">
        <v>125344880</v>
      </c>
      <c r="N22" s="214">
        <v>286717775</v>
      </c>
      <c r="O22" s="214">
        <v>960291991</v>
      </c>
      <c r="P22" s="214">
        <v>253793400</v>
      </c>
      <c r="Q22" s="214">
        <v>170160000</v>
      </c>
      <c r="R22" s="214">
        <v>130734209</v>
      </c>
      <c r="S22" s="215"/>
      <c r="T22" s="1"/>
      <c r="U22" s="211" t="s">
        <v>227</v>
      </c>
    </row>
    <row r="23" spans="1:21" s="6" customFormat="1" ht="17.25" customHeight="1">
      <c r="A23" s="1"/>
      <c r="B23" s="29"/>
      <c r="C23" s="29"/>
      <c r="D23" s="33"/>
      <c r="E23" s="33"/>
      <c r="F23" s="33"/>
      <c r="G23" s="33"/>
      <c r="H23" s="33"/>
      <c r="I23" s="33"/>
      <c r="J23" s="33"/>
      <c r="K23" s="67"/>
      <c r="S23" s="1"/>
      <c r="T23" s="1"/>
      <c r="U23" s="211" t="s">
        <v>228</v>
      </c>
    </row>
    <row r="24" spans="1:21" s="6" customFormat="1" ht="21.75" customHeight="1">
      <c r="A24" s="1"/>
      <c r="B24" s="28"/>
      <c r="C24" s="271" t="s">
        <v>10</v>
      </c>
      <c r="D24" s="272"/>
      <c r="E24" s="272"/>
      <c r="F24" s="273"/>
      <c r="G24" s="228" t="s">
        <v>84</v>
      </c>
      <c r="H24" s="228"/>
      <c r="I24" s="228"/>
      <c r="J24" s="49"/>
      <c r="K24" s="68"/>
      <c r="L24" s="212"/>
      <c r="M24" s="212"/>
      <c r="N24" s="212"/>
      <c r="O24" s="212"/>
      <c r="P24" s="212"/>
      <c r="Q24" s="212"/>
      <c r="R24" s="212"/>
      <c r="S24" s="45"/>
      <c r="T24" s="45"/>
      <c r="U24" s="211" t="s">
        <v>229</v>
      </c>
    </row>
    <row r="25" spans="1:21" ht="29.25" customHeight="1">
      <c r="A25" s="257" t="s">
        <v>11</v>
      </c>
      <c r="B25" s="257"/>
      <c r="C25" s="276" t="s">
        <v>136</v>
      </c>
      <c r="D25" s="250"/>
      <c r="E25" s="250"/>
      <c r="F25" s="251"/>
      <c r="G25" s="244" t="s">
        <v>138</v>
      </c>
      <c r="H25" s="244"/>
      <c r="I25" s="244"/>
      <c r="J25" s="50"/>
      <c r="K25" s="59"/>
      <c r="S25" s="34"/>
      <c r="T25" s="34"/>
      <c r="U25" s="211" t="s">
        <v>230</v>
      </c>
    </row>
    <row r="26" spans="1:21" ht="29.25" customHeight="1">
      <c r="A26" s="257" t="s">
        <v>12</v>
      </c>
      <c r="B26" s="257"/>
      <c r="C26" s="278" t="s">
        <v>137</v>
      </c>
      <c r="D26" s="279"/>
      <c r="E26" s="279"/>
      <c r="F26" s="280"/>
      <c r="G26" s="244" t="s">
        <v>139</v>
      </c>
      <c r="H26" s="244"/>
      <c r="I26" s="244"/>
      <c r="J26" s="50"/>
      <c r="K26" s="69"/>
      <c r="S26" s="34"/>
      <c r="T26" s="34"/>
      <c r="U26" s="211" t="s">
        <v>231</v>
      </c>
    </row>
    <row r="27" spans="1:21" ht="29.25" customHeight="1">
      <c r="A27" s="257" t="s">
        <v>13</v>
      </c>
      <c r="B27" s="257"/>
      <c r="C27" s="249">
        <f>+I22</f>
        <v>44314</v>
      </c>
      <c r="D27" s="250"/>
      <c r="E27" s="250"/>
      <c r="F27" s="251"/>
      <c r="G27" s="258">
        <f>+C27</f>
        <v>44314</v>
      </c>
      <c r="H27" s="244"/>
      <c r="I27" s="244"/>
      <c r="J27" s="50"/>
      <c r="K27" s="59"/>
      <c r="S27" s="34"/>
      <c r="T27" s="34"/>
      <c r="U27" s="211" t="s">
        <v>232</v>
      </c>
    </row>
    <row r="28" ht="33.75">
      <c r="U28" s="211" t="s">
        <v>233</v>
      </c>
    </row>
    <row r="29" ht="22.5">
      <c r="U29" s="211" t="s">
        <v>234</v>
      </c>
    </row>
    <row r="30" ht="22.5">
      <c r="U30" s="211" t="s">
        <v>235</v>
      </c>
    </row>
    <row r="31" ht="22.5">
      <c r="U31" s="211" t="s">
        <v>236</v>
      </c>
    </row>
    <row r="32" ht="22.5">
      <c r="U32" s="211" t="s">
        <v>237</v>
      </c>
    </row>
    <row r="33" ht="22.5">
      <c r="U33" s="211" t="s">
        <v>238</v>
      </c>
    </row>
    <row r="34" ht="22.5">
      <c r="U34" s="211" t="s">
        <v>239</v>
      </c>
    </row>
    <row r="35" ht="22.5">
      <c r="U35" s="211" t="s">
        <v>240</v>
      </c>
    </row>
    <row r="36" ht="22.5">
      <c r="U36" s="211" t="s">
        <v>241</v>
      </c>
    </row>
    <row r="37" ht="22.5">
      <c r="U37" s="211" t="s">
        <v>242</v>
      </c>
    </row>
    <row r="38" ht="22.5">
      <c r="U38" s="211" t="s">
        <v>243</v>
      </c>
    </row>
    <row r="39" ht="22.5">
      <c r="U39" s="211" t="s">
        <v>244</v>
      </c>
    </row>
    <row r="40" ht="22.5">
      <c r="U40" s="211" t="s">
        <v>245</v>
      </c>
    </row>
    <row r="41" ht="22.5">
      <c r="U41" s="211" t="s">
        <v>246</v>
      </c>
    </row>
    <row r="42" ht="22.5">
      <c r="U42" s="211" t="s">
        <v>247</v>
      </c>
    </row>
    <row r="43" ht="22.5">
      <c r="U43" s="211" t="s">
        <v>248</v>
      </c>
    </row>
  </sheetData>
  <sheetProtection/>
  <mergeCells count="53">
    <mergeCell ref="C25:F25"/>
    <mergeCell ref="K21:K22"/>
    <mergeCell ref="A26:B26"/>
    <mergeCell ref="C26:F26"/>
    <mergeCell ref="G25:I25"/>
    <mergeCell ref="E13:E14"/>
    <mergeCell ref="C20:H20"/>
    <mergeCell ref="H13:I13"/>
    <mergeCell ref="A18:K18"/>
    <mergeCell ref="D7:G7"/>
    <mergeCell ref="L19:R19"/>
    <mergeCell ref="C22:H22"/>
    <mergeCell ref="C24:F24"/>
    <mergeCell ref="A9:C10"/>
    <mergeCell ref="D9:G10"/>
    <mergeCell ref="A12:G12"/>
    <mergeCell ref="A11:G11"/>
    <mergeCell ref="S14:S17"/>
    <mergeCell ref="L13:R13"/>
    <mergeCell ref="G13:G14"/>
    <mergeCell ref="B15:D15"/>
    <mergeCell ref="B16:D16"/>
    <mergeCell ref="B17:D17"/>
    <mergeCell ref="K1:R1"/>
    <mergeCell ref="K2:R2"/>
    <mergeCell ref="A6:C6"/>
    <mergeCell ref="C27:F27"/>
    <mergeCell ref="A21:B21"/>
    <mergeCell ref="C21:H21"/>
    <mergeCell ref="A27:B27"/>
    <mergeCell ref="G26:I26"/>
    <mergeCell ref="G27:I27"/>
    <mergeCell ref="A25:B25"/>
    <mergeCell ref="N4:R4"/>
    <mergeCell ref="N3:R3"/>
    <mergeCell ref="A13:A14"/>
    <mergeCell ref="F13:F14"/>
    <mergeCell ref="K4:M4"/>
    <mergeCell ref="C1:J2"/>
    <mergeCell ref="C3:J4"/>
    <mergeCell ref="A5:N5"/>
    <mergeCell ref="D6:G6"/>
    <mergeCell ref="A8:C8"/>
    <mergeCell ref="A1:B4"/>
    <mergeCell ref="J13:K13"/>
    <mergeCell ref="B13:D14"/>
    <mergeCell ref="A19:K19"/>
    <mergeCell ref="G24:I24"/>
    <mergeCell ref="A20:B20"/>
    <mergeCell ref="A22:B22"/>
    <mergeCell ref="K3:M3"/>
    <mergeCell ref="D8:G8"/>
    <mergeCell ref="A7:C7"/>
  </mergeCells>
  <dataValidations count="1">
    <dataValidation type="list" allowBlank="1" showInputMessage="1" showErrorMessage="1" sqref="L14:R14">
      <formula1>$U$6:$U$52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zoomScaleSheetLayoutView="100" zoomScalePageLayoutView="0" workbookViewId="0" topLeftCell="A1">
      <selection activeCell="E109" sqref="E109"/>
    </sheetView>
  </sheetViews>
  <sheetFormatPr defaultColWidth="11.421875" defaultRowHeight="12.75"/>
  <cols>
    <col min="1" max="2" width="34.28125" style="110" customWidth="1"/>
    <col min="3" max="3" width="18.00390625" style="110" customWidth="1"/>
    <col min="4" max="4" width="13.7109375" style="86" customWidth="1"/>
    <col min="5" max="5" width="14.421875" style="87" customWidth="1"/>
    <col min="6" max="6" width="15.28125" style="166" customWidth="1"/>
    <col min="7" max="7" width="17.7109375" style="87" customWidth="1"/>
    <col min="8" max="8" width="5.7109375" style="110" customWidth="1"/>
    <col min="9" max="9" width="7.00390625" style="110" customWidth="1"/>
    <col min="10" max="10" width="6.7109375" style="110" customWidth="1"/>
    <col min="11" max="18" width="5.7109375" style="110" customWidth="1"/>
    <col min="19" max="19" width="6.28125" style="110" customWidth="1"/>
    <col min="20" max="29" width="11.421875" style="110" hidden="1" customWidth="1"/>
    <col min="30" max="16384" width="11.421875" style="110" customWidth="1"/>
  </cols>
  <sheetData>
    <row r="1" spans="1:19" ht="34.5" customHeight="1">
      <c r="A1" s="284"/>
      <c r="B1" s="109"/>
      <c r="C1" s="286" t="s">
        <v>14</v>
      </c>
      <c r="D1" s="287"/>
      <c r="E1" s="287"/>
      <c r="F1" s="287"/>
      <c r="G1" s="287"/>
      <c r="H1" s="287"/>
      <c r="I1" s="287"/>
      <c r="J1" s="287"/>
      <c r="K1" s="287"/>
      <c r="L1" s="290" t="s">
        <v>92</v>
      </c>
      <c r="M1" s="291"/>
      <c r="N1" s="291"/>
      <c r="O1" s="291"/>
      <c r="P1" s="291"/>
      <c r="Q1" s="291"/>
      <c r="R1" s="291"/>
      <c r="S1" s="292"/>
    </row>
    <row r="2" spans="1:19" ht="25.5" customHeight="1">
      <c r="A2" s="285"/>
      <c r="B2" s="111"/>
      <c r="C2" s="288"/>
      <c r="D2" s="289"/>
      <c r="E2" s="289"/>
      <c r="F2" s="289"/>
      <c r="G2" s="289"/>
      <c r="H2" s="289"/>
      <c r="I2" s="289"/>
      <c r="J2" s="289"/>
      <c r="K2" s="289"/>
      <c r="L2" s="293" t="s">
        <v>51</v>
      </c>
      <c r="M2" s="294"/>
      <c r="N2" s="294"/>
      <c r="O2" s="294"/>
      <c r="P2" s="294"/>
      <c r="Q2" s="294"/>
      <c r="R2" s="294"/>
      <c r="S2" s="295"/>
    </row>
    <row r="3" spans="1:19" ht="19.5" customHeight="1">
      <c r="A3" s="285"/>
      <c r="B3" s="111"/>
      <c r="C3" s="296" t="s">
        <v>50</v>
      </c>
      <c r="D3" s="297"/>
      <c r="E3" s="297"/>
      <c r="F3" s="297"/>
      <c r="G3" s="297"/>
      <c r="H3" s="297"/>
      <c r="I3" s="297"/>
      <c r="J3" s="297"/>
      <c r="K3" s="298"/>
      <c r="L3" s="302" t="s">
        <v>52</v>
      </c>
      <c r="M3" s="302"/>
      <c r="N3" s="302"/>
      <c r="O3" s="302"/>
      <c r="P3" s="303" t="s">
        <v>65</v>
      </c>
      <c r="Q3" s="303"/>
      <c r="R3" s="303"/>
      <c r="S3" s="304"/>
    </row>
    <row r="4" spans="1:19" ht="21.75" customHeight="1" thickBot="1">
      <c r="A4" s="285"/>
      <c r="B4" s="111"/>
      <c r="C4" s="299"/>
      <c r="D4" s="300"/>
      <c r="E4" s="300"/>
      <c r="F4" s="300"/>
      <c r="G4" s="300"/>
      <c r="H4" s="300"/>
      <c r="I4" s="300"/>
      <c r="J4" s="300"/>
      <c r="K4" s="301"/>
      <c r="L4" s="305" t="str">
        <f>+'[1]POA H.A.'!K4</f>
        <v>Versión 2</v>
      </c>
      <c r="M4" s="306"/>
      <c r="N4" s="306"/>
      <c r="O4" s="307"/>
      <c r="P4" s="308">
        <f>+'[1]POA H.A.'!N4</f>
        <v>44015</v>
      </c>
      <c r="Q4" s="309"/>
      <c r="R4" s="309"/>
      <c r="S4" s="310"/>
    </row>
    <row r="5" spans="1:19" ht="12.75" customHeight="1">
      <c r="A5" s="311" t="s">
        <v>53</v>
      </c>
      <c r="B5" s="312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4"/>
    </row>
    <row r="6" spans="1:19" ht="12.75" customHeight="1" thickBot="1">
      <c r="A6" s="315"/>
      <c r="B6" s="316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8"/>
    </row>
    <row r="7" spans="1:19" ht="18" customHeight="1">
      <c r="A7" s="319" t="s">
        <v>151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</row>
    <row r="8" spans="1:19" ht="13.5" thickBot="1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</row>
    <row r="9" spans="1:19" s="114" customFormat="1" ht="18" customHeight="1">
      <c r="A9" s="320" t="s">
        <v>85</v>
      </c>
      <c r="B9" s="321"/>
      <c r="C9" s="321"/>
      <c r="D9" s="321"/>
      <c r="E9" s="321"/>
      <c r="F9" s="321"/>
      <c r="G9" s="32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</row>
    <row r="10" spans="1:19" ht="12.75" customHeight="1">
      <c r="A10" s="322" t="s">
        <v>82</v>
      </c>
      <c r="B10" s="297"/>
      <c r="C10" s="297"/>
      <c r="D10" s="324" t="s">
        <v>81</v>
      </c>
      <c r="E10" s="324" t="s">
        <v>78</v>
      </c>
      <c r="F10" s="325" t="s">
        <v>17</v>
      </c>
      <c r="G10" s="325" t="s">
        <v>79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</row>
    <row r="11" spans="1:19" ht="12.75">
      <c r="A11" s="323"/>
      <c r="B11" s="289"/>
      <c r="C11" s="289"/>
      <c r="D11" s="324"/>
      <c r="E11" s="324"/>
      <c r="F11" s="325"/>
      <c r="G11" s="325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</row>
    <row r="12" spans="1:19" ht="12.75">
      <c r="A12" s="326" t="s">
        <v>80</v>
      </c>
      <c r="B12" s="327"/>
      <c r="C12" s="328"/>
      <c r="D12" s="119"/>
      <c r="E12" s="120"/>
      <c r="F12" s="108"/>
      <c r="G12" s="108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19" ht="12.75">
      <c r="A13" s="326" t="s">
        <v>74</v>
      </c>
      <c r="B13" s="327"/>
      <c r="C13" s="327"/>
      <c r="D13" s="121"/>
      <c r="E13" s="74"/>
      <c r="F13" s="121"/>
      <c r="G13" s="7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1:19" ht="12.75">
      <c r="A14" s="326" t="s">
        <v>75</v>
      </c>
      <c r="B14" s="327"/>
      <c r="C14" s="327"/>
      <c r="D14" s="121"/>
      <c r="E14" s="74"/>
      <c r="F14" s="121"/>
      <c r="G14" s="74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3"/>
    </row>
    <row r="15" spans="1:19" ht="12.75">
      <c r="A15" s="326" t="s">
        <v>76</v>
      </c>
      <c r="B15" s="327"/>
      <c r="C15" s="327"/>
      <c r="D15" s="121"/>
      <c r="E15" s="74"/>
      <c r="F15" s="121"/>
      <c r="G15" s="74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1:19" ht="12.75">
      <c r="A16" s="326" t="s">
        <v>77</v>
      </c>
      <c r="B16" s="327"/>
      <c r="C16" s="327"/>
      <c r="D16" s="121"/>
      <c r="E16" s="74"/>
      <c r="F16" s="121"/>
      <c r="G16" s="74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</row>
    <row r="17" spans="1:19" ht="13.5" thickBot="1">
      <c r="A17" s="329" t="s">
        <v>29</v>
      </c>
      <c r="B17" s="330"/>
      <c r="C17" s="330"/>
      <c r="D17" s="330"/>
      <c r="E17" s="330"/>
      <c r="F17" s="331"/>
      <c r="G17" s="75">
        <v>49230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</row>
    <row r="18" spans="1:19" ht="18.75" customHeight="1">
      <c r="A18" s="332" t="s">
        <v>114</v>
      </c>
      <c r="B18" s="333"/>
      <c r="C18" s="333"/>
      <c r="D18" s="333"/>
      <c r="E18" s="333"/>
      <c r="F18" s="333"/>
      <c r="G18" s="333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/>
    </row>
    <row r="19" spans="1:19" s="128" customFormat="1" ht="11.25" customHeight="1">
      <c r="A19" s="334" t="s">
        <v>112</v>
      </c>
      <c r="B19" s="324" t="s">
        <v>16</v>
      </c>
      <c r="C19" s="324" t="s">
        <v>113</v>
      </c>
      <c r="D19" s="325" t="s">
        <v>17</v>
      </c>
      <c r="E19" s="325" t="s">
        <v>18</v>
      </c>
      <c r="F19" s="324" t="s">
        <v>19</v>
      </c>
      <c r="G19" s="325" t="s">
        <v>20</v>
      </c>
      <c r="H19" s="335" t="s">
        <v>21</v>
      </c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7"/>
    </row>
    <row r="20" spans="1:19" ht="25.5">
      <c r="A20" s="334"/>
      <c r="B20" s="324"/>
      <c r="C20" s="324"/>
      <c r="D20" s="325"/>
      <c r="E20" s="325"/>
      <c r="F20" s="324"/>
      <c r="G20" s="325"/>
      <c r="H20" s="129" t="s">
        <v>22</v>
      </c>
      <c r="I20" s="129" t="s">
        <v>58</v>
      </c>
      <c r="J20" s="129" t="s">
        <v>23</v>
      </c>
      <c r="K20" s="129" t="s">
        <v>24</v>
      </c>
      <c r="L20" s="129" t="s">
        <v>25</v>
      </c>
      <c r="M20" s="129" t="s">
        <v>26</v>
      </c>
      <c r="N20" s="129" t="s">
        <v>27</v>
      </c>
      <c r="O20" s="129" t="s">
        <v>28</v>
      </c>
      <c r="P20" s="129" t="s">
        <v>54</v>
      </c>
      <c r="Q20" s="129" t="s">
        <v>55</v>
      </c>
      <c r="R20" s="129" t="s">
        <v>56</v>
      </c>
      <c r="S20" s="130" t="s">
        <v>57</v>
      </c>
    </row>
    <row r="21" spans="1:19" ht="76.5">
      <c r="A21" s="131" t="s">
        <v>153</v>
      </c>
      <c r="B21" s="66" t="s">
        <v>185</v>
      </c>
      <c r="C21" s="64" t="s">
        <v>186</v>
      </c>
      <c r="D21" s="76">
        <v>1</v>
      </c>
      <c r="E21" s="76">
        <v>4113450</v>
      </c>
      <c r="F21" s="76">
        <v>9</v>
      </c>
      <c r="G21" s="96">
        <f>ROUND(((E21*F21)*1.004),0)</f>
        <v>37169134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</row>
    <row r="22" spans="1:19" ht="114.75">
      <c r="A22" s="131" t="s">
        <v>153</v>
      </c>
      <c r="B22" s="66" t="s">
        <v>187</v>
      </c>
      <c r="C22" s="64" t="s">
        <v>188</v>
      </c>
      <c r="D22" s="76">
        <v>1</v>
      </c>
      <c r="E22" s="76">
        <v>4113450</v>
      </c>
      <c r="F22" s="76">
        <v>8</v>
      </c>
      <c r="G22" s="96">
        <f aca="true" t="shared" si="0" ref="G22:G31">ROUND(((E22*F22)*1.004),0)</f>
        <v>33039230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</row>
    <row r="23" spans="1:19" ht="76.5">
      <c r="A23" s="131" t="s">
        <v>153</v>
      </c>
      <c r="B23" s="66" t="s">
        <v>189</v>
      </c>
      <c r="C23" s="64" t="s">
        <v>190</v>
      </c>
      <c r="D23" s="76">
        <v>1</v>
      </c>
      <c r="E23" s="76">
        <v>4113450</v>
      </c>
      <c r="F23" s="76">
        <v>8</v>
      </c>
      <c r="G23" s="96">
        <f t="shared" si="0"/>
        <v>33039230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19" ht="102">
      <c r="A24" s="131" t="s">
        <v>153</v>
      </c>
      <c r="B24" s="66" t="s">
        <v>191</v>
      </c>
      <c r="C24" s="64" t="s">
        <v>154</v>
      </c>
      <c r="D24" s="76">
        <v>1</v>
      </c>
      <c r="E24" s="76">
        <v>5890700</v>
      </c>
      <c r="F24" s="76">
        <v>4.5</v>
      </c>
      <c r="G24" s="96">
        <f t="shared" si="0"/>
        <v>26614183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</row>
    <row r="25" spans="1:19" ht="95.25" customHeight="1">
      <c r="A25" s="133" t="s">
        <v>155</v>
      </c>
      <c r="B25" s="64" t="s">
        <v>156</v>
      </c>
      <c r="C25" s="64" t="s">
        <v>157</v>
      </c>
      <c r="D25" s="76">
        <v>1</v>
      </c>
      <c r="E25" s="76">
        <v>3413450</v>
      </c>
      <c r="F25" s="76">
        <v>9</v>
      </c>
      <c r="G25" s="96">
        <f t="shared" si="0"/>
        <v>30843934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1:19" ht="89.25">
      <c r="A26" s="133" t="s">
        <v>155</v>
      </c>
      <c r="B26" s="64" t="s">
        <v>207</v>
      </c>
      <c r="C26" s="64" t="s">
        <v>206</v>
      </c>
      <c r="D26" s="77">
        <v>1</v>
      </c>
      <c r="E26" s="74">
        <v>2117150</v>
      </c>
      <c r="F26" s="76">
        <v>8</v>
      </c>
      <c r="G26" s="96">
        <f t="shared" si="0"/>
        <v>17004949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  <row r="27" spans="1:19" ht="76.5">
      <c r="A27" s="178" t="s">
        <v>153</v>
      </c>
      <c r="B27" s="179" t="s">
        <v>194</v>
      </c>
      <c r="C27" s="180" t="s">
        <v>195</v>
      </c>
      <c r="D27" s="173">
        <v>1</v>
      </c>
      <c r="E27" s="173">
        <v>3763450</v>
      </c>
      <c r="F27" s="173">
        <v>9</v>
      </c>
      <c r="G27" s="181">
        <f>ROUND(((E27*F27)*1.004),0)</f>
        <v>34006534</v>
      </c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19" ht="76.5">
      <c r="A28" s="178" t="s">
        <v>153</v>
      </c>
      <c r="B28" s="179" t="s">
        <v>196</v>
      </c>
      <c r="C28" s="180" t="s">
        <v>195</v>
      </c>
      <c r="D28" s="173">
        <v>1</v>
      </c>
      <c r="E28" s="173">
        <v>3763450</v>
      </c>
      <c r="F28" s="173">
        <v>9</v>
      </c>
      <c r="G28" s="181">
        <f>ROUND(((E28*F28)*1.004),0)</f>
        <v>34006534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1:19" ht="76.5">
      <c r="A29" s="131" t="s">
        <v>153</v>
      </c>
      <c r="B29" s="66" t="s">
        <v>185</v>
      </c>
      <c r="C29" s="64" t="s">
        <v>197</v>
      </c>
      <c r="D29" s="76">
        <v>1</v>
      </c>
      <c r="E29" s="76">
        <v>4113450</v>
      </c>
      <c r="F29" s="162">
        <v>8</v>
      </c>
      <c r="G29" s="96">
        <f t="shared" si="0"/>
        <v>33039230</v>
      </c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19" ht="140.25">
      <c r="A30" s="178" t="s">
        <v>153</v>
      </c>
      <c r="B30" s="179" t="s">
        <v>198</v>
      </c>
      <c r="C30" s="180" t="s">
        <v>199</v>
      </c>
      <c r="D30" s="76">
        <v>1</v>
      </c>
      <c r="E30" s="76">
        <v>4113450</v>
      </c>
      <c r="F30" s="162">
        <v>8</v>
      </c>
      <c r="G30" s="96">
        <f t="shared" si="0"/>
        <v>33039230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</row>
    <row r="31" spans="1:19" ht="89.25">
      <c r="A31" s="131" t="s">
        <v>153</v>
      </c>
      <c r="B31" s="66" t="s">
        <v>200</v>
      </c>
      <c r="C31" s="64" t="s">
        <v>201</v>
      </c>
      <c r="D31" s="173">
        <v>1</v>
      </c>
      <c r="E31" s="173">
        <v>4113450</v>
      </c>
      <c r="F31" s="162">
        <v>8</v>
      </c>
      <c r="G31" s="96">
        <f t="shared" si="0"/>
        <v>33039230</v>
      </c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</row>
    <row r="32" spans="1:19" ht="13.5" thickBot="1">
      <c r="A32" s="329" t="s">
        <v>29</v>
      </c>
      <c r="B32" s="330"/>
      <c r="C32" s="330"/>
      <c r="D32" s="330"/>
      <c r="E32" s="330"/>
      <c r="F32" s="331"/>
      <c r="G32" s="75">
        <f>G21+G22+G23+G24+G25+G26+G27+G28+G30+G31+G29</f>
        <v>344841418</v>
      </c>
      <c r="H32" s="338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40"/>
    </row>
    <row r="33" spans="1:19" ht="18" customHeight="1" thickBot="1">
      <c r="A33" s="332" t="s">
        <v>30</v>
      </c>
      <c r="B33" s="333"/>
      <c r="C33" s="333"/>
      <c r="D33" s="333"/>
      <c r="E33" s="333"/>
      <c r="F33" s="333"/>
      <c r="G33" s="333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</row>
    <row r="34" spans="1:19" s="137" customFormat="1" ht="16.5" customHeight="1">
      <c r="A34" s="341" t="s">
        <v>31</v>
      </c>
      <c r="B34" s="342"/>
      <c r="C34" s="343"/>
      <c r="D34" s="347" t="s">
        <v>32</v>
      </c>
      <c r="E34" s="349" t="s">
        <v>17</v>
      </c>
      <c r="F34" s="351" t="s">
        <v>33</v>
      </c>
      <c r="G34" s="347" t="s">
        <v>20</v>
      </c>
      <c r="H34" s="335" t="s">
        <v>21</v>
      </c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7"/>
    </row>
    <row r="35" spans="1:19" s="128" customFormat="1" ht="14.25" customHeight="1">
      <c r="A35" s="344"/>
      <c r="B35" s="345"/>
      <c r="C35" s="346"/>
      <c r="D35" s="348"/>
      <c r="E35" s="350"/>
      <c r="F35" s="352"/>
      <c r="G35" s="348"/>
      <c r="H35" s="129" t="s">
        <v>22</v>
      </c>
      <c r="I35" s="129" t="s">
        <v>58</v>
      </c>
      <c r="J35" s="129" t="s">
        <v>23</v>
      </c>
      <c r="K35" s="129" t="s">
        <v>24</v>
      </c>
      <c r="L35" s="129" t="s">
        <v>25</v>
      </c>
      <c r="M35" s="129" t="s">
        <v>26</v>
      </c>
      <c r="N35" s="129" t="s">
        <v>27</v>
      </c>
      <c r="O35" s="129" t="s">
        <v>28</v>
      </c>
      <c r="P35" s="129" t="s">
        <v>54</v>
      </c>
      <c r="Q35" s="129" t="s">
        <v>55</v>
      </c>
      <c r="R35" s="129" t="s">
        <v>56</v>
      </c>
      <c r="S35" s="130" t="s">
        <v>57</v>
      </c>
    </row>
    <row r="36" spans="1:19" ht="12.75" customHeight="1">
      <c r="A36" s="353"/>
      <c r="B36" s="354"/>
      <c r="C36" s="354"/>
      <c r="D36" s="78"/>
      <c r="E36" s="78"/>
      <c r="F36" s="138"/>
      <c r="G36" s="78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30"/>
    </row>
    <row r="37" spans="1:19" ht="12.75" customHeight="1">
      <c r="A37" s="353"/>
      <c r="B37" s="354"/>
      <c r="C37" s="354"/>
      <c r="D37" s="139"/>
      <c r="E37" s="139"/>
      <c r="F37" s="140"/>
      <c r="G37" s="74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30"/>
    </row>
    <row r="38" spans="1:19" ht="12.75" customHeight="1">
      <c r="A38" s="353"/>
      <c r="B38" s="354"/>
      <c r="C38" s="354"/>
      <c r="D38" s="139"/>
      <c r="E38" s="139"/>
      <c r="F38" s="120"/>
      <c r="G38" s="74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30"/>
    </row>
    <row r="39" spans="1:19" ht="12.75" customHeight="1">
      <c r="A39" s="141"/>
      <c r="B39" s="142"/>
      <c r="C39" s="142"/>
      <c r="D39" s="139"/>
      <c r="E39" s="139"/>
      <c r="F39" s="120"/>
      <c r="G39" s="74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</row>
    <row r="40" spans="1:19" ht="12.75" customHeight="1" thickBot="1">
      <c r="A40" s="329" t="s">
        <v>29</v>
      </c>
      <c r="B40" s="330"/>
      <c r="C40" s="330"/>
      <c r="D40" s="330"/>
      <c r="E40" s="330"/>
      <c r="F40" s="331"/>
      <c r="G40" s="75">
        <f>SUM(G36:G39)</f>
        <v>0</v>
      </c>
      <c r="H40" s="143"/>
      <c r="I40" s="144"/>
      <c r="J40" s="144"/>
      <c r="K40" s="144"/>
      <c r="L40" s="144"/>
      <c r="M40" s="144"/>
      <c r="N40" s="145"/>
      <c r="O40" s="146"/>
      <c r="P40" s="146"/>
      <c r="Q40" s="146"/>
      <c r="R40" s="146"/>
      <c r="S40" s="147"/>
    </row>
    <row r="41" spans="1:19" ht="18.75" customHeight="1" thickBot="1">
      <c r="A41" s="355" t="s">
        <v>34</v>
      </c>
      <c r="B41" s="356"/>
      <c r="C41" s="356"/>
      <c r="D41" s="356"/>
      <c r="E41" s="356"/>
      <c r="F41" s="356"/>
      <c r="G41" s="356"/>
      <c r="H41" s="338"/>
      <c r="I41" s="339"/>
      <c r="J41" s="339"/>
      <c r="K41" s="339"/>
      <c r="L41" s="339"/>
      <c r="M41" s="339"/>
      <c r="N41" s="339"/>
      <c r="O41" s="135"/>
      <c r="P41" s="135"/>
      <c r="Q41" s="135"/>
      <c r="R41" s="135"/>
      <c r="S41" s="136"/>
    </row>
    <row r="42" spans="1:19" ht="12.75">
      <c r="A42" s="148"/>
      <c r="B42" s="149"/>
      <c r="C42" s="150"/>
      <c r="D42" s="79"/>
      <c r="E42" s="80"/>
      <c r="F42" s="151"/>
      <c r="G42" s="8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2"/>
    </row>
    <row r="43" spans="1:19" s="128" customFormat="1" ht="15.75" customHeight="1">
      <c r="A43" s="341" t="s">
        <v>31</v>
      </c>
      <c r="B43" s="342"/>
      <c r="C43" s="343"/>
      <c r="D43" s="347" t="s">
        <v>32</v>
      </c>
      <c r="E43" s="349" t="s">
        <v>17</v>
      </c>
      <c r="F43" s="351" t="s">
        <v>33</v>
      </c>
      <c r="G43" s="347" t="s">
        <v>20</v>
      </c>
      <c r="H43" s="335" t="s">
        <v>21</v>
      </c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7"/>
    </row>
    <row r="44" spans="1:19" ht="13.5" customHeight="1">
      <c r="A44" s="344"/>
      <c r="B44" s="345"/>
      <c r="C44" s="346"/>
      <c r="D44" s="348"/>
      <c r="E44" s="350"/>
      <c r="F44" s="352"/>
      <c r="G44" s="348"/>
      <c r="H44" s="129" t="s">
        <v>22</v>
      </c>
      <c r="I44" s="129" t="s">
        <v>58</v>
      </c>
      <c r="J44" s="129" t="s">
        <v>23</v>
      </c>
      <c r="K44" s="129" t="s">
        <v>24</v>
      </c>
      <c r="L44" s="129" t="s">
        <v>25</v>
      </c>
      <c r="M44" s="129" t="s">
        <v>26</v>
      </c>
      <c r="N44" s="129" t="s">
        <v>27</v>
      </c>
      <c r="O44" s="129" t="s">
        <v>28</v>
      </c>
      <c r="P44" s="129" t="s">
        <v>54</v>
      </c>
      <c r="Q44" s="129" t="s">
        <v>55</v>
      </c>
      <c r="R44" s="129" t="s">
        <v>56</v>
      </c>
      <c r="S44" s="130" t="s">
        <v>57</v>
      </c>
    </row>
    <row r="45" spans="1:19" ht="12.75">
      <c r="A45" s="327"/>
      <c r="B45" s="327"/>
      <c r="C45" s="328"/>
      <c r="D45" s="77"/>
      <c r="E45" s="74"/>
      <c r="F45" s="121"/>
      <c r="G45" s="74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53"/>
    </row>
    <row r="46" spans="1:19" ht="12.75">
      <c r="A46" s="327"/>
      <c r="B46" s="327"/>
      <c r="C46" s="328"/>
      <c r="D46" s="77"/>
      <c r="E46" s="74"/>
      <c r="F46" s="121"/>
      <c r="G46" s="74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53"/>
    </row>
    <row r="47" spans="1:19" ht="12.75">
      <c r="A47" s="327"/>
      <c r="B47" s="327"/>
      <c r="C47" s="328"/>
      <c r="D47" s="77"/>
      <c r="E47" s="74"/>
      <c r="F47" s="121"/>
      <c r="G47" s="74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53"/>
    </row>
    <row r="48" spans="1:19" ht="12.75">
      <c r="A48" s="327"/>
      <c r="B48" s="327"/>
      <c r="C48" s="328"/>
      <c r="D48" s="77"/>
      <c r="E48" s="74"/>
      <c r="F48" s="121"/>
      <c r="G48" s="74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53"/>
    </row>
    <row r="49" spans="1:19" ht="13.5" thickBot="1">
      <c r="A49" s="329" t="s">
        <v>29</v>
      </c>
      <c r="B49" s="330"/>
      <c r="C49" s="330"/>
      <c r="D49" s="330"/>
      <c r="E49" s="330"/>
      <c r="F49" s="331"/>
      <c r="G49" s="81">
        <f>SUM(G45:G48)</f>
        <v>0</v>
      </c>
      <c r="H49" s="35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58"/>
    </row>
    <row r="50" spans="1:19" ht="21" customHeight="1" thickBot="1">
      <c r="A50" s="154" t="s">
        <v>37</v>
      </c>
      <c r="B50" s="155"/>
      <c r="C50" s="135"/>
      <c r="D50" s="82"/>
      <c r="E50" s="83"/>
      <c r="F50" s="156"/>
      <c r="G50" s="83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6"/>
    </row>
    <row r="51" spans="1:19" s="128" customFormat="1" ht="16.5" customHeight="1">
      <c r="A51" s="359" t="s">
        <v>15</v>
      </c>
      <c r="B51" s="287"/>
      <c r="C51" s="360"/>
      <c r="D51" s="324" t="s">
        <v>35</v>
      </c>
      <c r="E51" s="362" t="s">
        <v>17</v>
      </c>
      <c r="F51" s="351" t="s">
        <v>33</v>
      </c>
      <c r="G51" s="347" t="s">
        <v>20</v>
      </c>
      <c r="H51" s="363" t="s">
        <v>21</v>
      </c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5"/>
    </row>
    <row r="52" spans="1:19" ht="13.5" customHeight="1">
      <c r="A52" s="323"/>
      <c r="B52" s="289"/>
      <c r="C52" s="361"/>
      <c r="D52" s="324"/>
      <c r="E52" s="352"/>
      <c r="F52" s="352"/>
      <c r="G52" s="348"/>
      <c r="H52" s="129" t="s">
        <v>22</v>
      </c>
      <c r="I52" s="129" t="s">
        <v>58</v>
      </c>
      <c r="J52" s="129" t="s">
        <v>23</v>
      </c>
      <c r="K52" s="129" t="s">
        <v>24</v>
      </c>
      <c r="L52" s="129" t="s">
        <v>25</v>
      </c>
      <c r="M52" s="129" t="s">
        <v>26</v>
      </c>
      <c r="N52" s="129" t="s">
        <v>27</v>
      </c>
      <c r="O52" s="129" t="s">
        <v>28</v>
      </c>
      <c r="P52" s="129" t="s">
        <v>54</v>
      </c>
      <c r="Q52" s="129" t="s">
        <v>55</v>
      </c>
      <c r="R52" s="129" t="s">
        <v>56</v>
      </c>
      <c r="S52" s="130" t="s">
        <v>57</v>
      </c>
    </row>
    <row r="53" spans="1:19" ht="12.75">
      <c r="A53" s="323"/>
      <c r="B53" s="289"/>
      <c r="C53" s="361"/>
      <c r="D53" s="77"/>
      <c r="E53" s="74"/>
      <c r="F53" s="157"/>
      <c r="G53" s="74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53"/>
    </row>
    <row r="54" spans="1:19" ht="12.75">
      <c r="A54" s="366"/>
      <c r="B54" s="336"/>
      <c r="C54" s="367"/>
      <c r="D54" s="77"/>
      <c r="E54" s="74"/>
      <c r="F54" s="157"/>
      <c r="G54" s="74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53"/>
    </row>
    <row r="55" spans="1:19" ht="12.75">
      <c r="A55" s="366"/>
      <c r="B55" s="336"/>
      <c r="C55" s="367"/>
      <c r="D55" s="77"/>
      <c r="E55" s="74"/>
      <c r="F55" s="157"/>
      <c r="G55" s="74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53"/>
    </row>
    <row r="56" spans="1:19" ht="12.75">
      <c r="A56" s="158"/>
      <c r="B56" s="159"/>
      <c r="C56" s="160"/>
      <c r="D56" s="77"/>
      <c r="E56" s="74"/>
      <c r="F56" s="121"/>
      <c r="G56" s="74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53"/>
    </row>
    <row r="57" spans="1:19" ht="13.5" thickBot="1">
      <c r="A57" s="329" t="s">
        <v>29</v>
      </c>
      <c r="B57" s="330"/>
      <c r="C57" s="330"/>
      <c r="D57" s="330"/>
      <c r="E57" s="330"/>
      <c r="F57" s="331"/>
      <c r="G57" s="81">
        <f>SUM(G53:G56)</f>
        <v>0</v>
      </c>
      <c r="H57" s="338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40"/>
    </row>
    <row r="58" spans="1:19" ht="21.75" customHeight="1" thickBot="1">
      <c r="A58" s="154" t="s">
        <v>38</v>
      </c>
      <c r="B58" s="155"/>
      <c r="C58" s="135"/>
      <c r="D58" s="82"/>
      <c r="E58" s="83"/>
      <c r="F58" s="156"/>
      <c r="G58" s="83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6"/>
    </row>
    <row r="59" spans="1:19" s="128" customFormat="1" ht="12.75" customHeight="1">
      <c r="A59" s="359" t="s">
        <v>15</v>
      </c>
      <c r="B59" s="360"/>
      <c r="C59" s="324" t="s">
        <v>39</v>
      </c>
      <c r="D59" s="362" t="s">
        <v>40</v>
      </c>
      <c r="E59" s="325" t="s">
        <v>41</v>
      </c>
      <c r="F59" s="324" t="s">
        <v>42</v>
      </c>
      <c r="G59" s="347" t="s">
        <v>20</v>
      </c>
      <c r="H59" s="363" t="s">
        <v>21</v>
      </c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5"/>
    </row>
    <row r="60" spans="1:19" ht="27" customHeight="1">
      <c r="A60" s="323"/>
      <c r="B60" s="361"/>
      <c r="C60" s="324"/>
      <c r="D60" s="352"/>
      <c r="E60" s="325"/>
      <c r="F60" s="324"/>
      <c r="G60" s="348"/>
      <c r="H60" s="129" t="s">
        <v>22</v>
      </c>
      <c r="I60" s="129" t="s">
        <v>58</v>
      </c>
      <c r="J60" s="129" t="s">
        <v>23</v>
      </c>
      <c r="K60" s="129" t="s">
        <v>24</v>
      </c>
      <c r="L60" s="129" t="s">
        <v>25</v>
      </c>
      <c r="M60" s="129" t="s">
        <v>26</v>
      </c>
      <c r="N60" s="129" t="s">
        <v>27</v>
      </c>
      <c r="O60" s="129" t="s">
        <v>28</v>
      </c>
      <c r="P60" s="129" t="s">
        <v>54</v>
      </c>
      <c r="Q60" s="129" t="s">
        <v>55</v>
      </c>
      <c r="R60" s="129" t="s">
        <v>56</v>
      </c>
      <c r="S60" s="130" t="s">
        <v>57</v>
      </c>
    </row>
    <row r="61" spans="1:19" ht="27" customHeight="1">
      <c r="A61" s="368" t="s">
        <v>208</v>
      </c>
      <c r="B61" s="369"/>
      <c r="C61" s="171">
        <v>12</v>
      </c>
      <c r="D61" s="172">
        <v>47649189</v>
      </c>
      <c r="E61" s="173"/>
      <c r="F61" s="170" t="s">
        <v>161</v>
      </c>
      <c r="G61" s="172">
        <f>47649189+2582379</f>
        <v>50231568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36.75" customHeight="1">
      <c r="A62" s="370" t="s">
        <v>192</v>
      </c>
      <c r="B62" s="371"/>
      <c r="C62" s="121">
        <v>10</v>
      </c>
      <c r="D62" s="77">
        <v>263430219</v>
      </c>
      <c r="E62" s="74"/>
      <c r="F62" s="121" t="s">
        <v>160</v>
      </c>
      <c r="G62" s="91">
        <f>+D62+201600000</f>
        <v>465030219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53"/>
    </row>
    <row r="63" spans="1:19" ht="30" customHeight="1">
      <c r="A63" s="370" t="s">
        <v>163</v>
      </c>
      <c r="B63" s="371"/>
      <c r="C63" s="121">
        <v>10</v>
      </c>
      <c r="D63" s="77">
        <v>68230000</v>
      </c>
      <c r="E63" s="74"/>
      <c r="F63" s="121" t="s">
        <v>162</v>
      </c>
      <c r="G63" s="91">
        <f>+D63</f>
        <v>68230000</v>
      </c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53"/>
    </row>
    <row r="64" spans="1:19" ht="12.75">
      <c r="A64" s="372" t="s">
        <v>202</v>
      </c>
      <c r="B64" s="373"/>
      <c r="C64" s="175">
        <v>8</v>
      </c>
      <c r="D64" s="77">
        <f>+'[3]Hoja2'!$D$17</f>
        <v>253793400</v>
      </c>
      <c r="E64" s="74"/>
      <c r="F64" s="175" t="s">
        <v>203</v>
      </c>
      <c r="G64" s="91">
        <f>+D64</f>
        <v>253793400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53"/>
    </row>
    <row r="65" spans="1:19" ht="12.75">
      <c r="A65" s="370" t="s">
        <v>135</v>
      </c>
      <c r="B65" s="371"/>
      <c r="C65" s="121"/>
      <c r="D65" s="77"/>
      <c r="E65" s="74"/>
      <c r="F65" s="121"/>
      <c r="G65" s="91">
        <f>(D62+D63)*4/1000</f>
        <v>1326640.876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53"/>
    </row>
    <row r="66" spans="1:19" ht="13.5" thickBot="1">
      <c r="A66" s="329" t="s">
        <v>29</v>
      </c>
      <c r="B66" s="330"/>
      <c r="C66" s="330"/>
      <c r="D66" s="330"/>
      <c r="E66" s="330"/>
      <c r="F66" s="331"/>
      <c r="G66" s="92">
        <f>G62+G63+G61+G65+G64</f>
        <v>838611827.876</v>
      </c>
      <c r="H66" s="338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40"/>
    </row>
    <row r="67" spans="1:19" ht="22.5" customHeight="1" thickBot="1">
      <c r="A67" s="154" t="s">
        <v>43</v>
      </c>
      <c r="B67" s="155"/>
      <c r="C67" s="135"/>
      <c r="D67" s="82"/>
      <c r="E67" s="83"/>
      <c r="F67" s="156"/>
      <c r="G67" s="83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6"/>
    </row>
    <row r="68" spans="1:19" s="128" customFormat="1" ht="12.75" customHeight="1">
      <c r="A68" s="359" t="s">
        <v>15</v>
      </c>
      <c r="B68" s="287"/>
      <c r="C68" s="287"/>
      <c r="D68" s="287"/>
      <c r="E68" s="360"/>
      <c r="F68" s="324" t="s">
        <v>39</v>
      </c>
      <c r="G68" s="325" t="s">
        <v>36</v>
      </c>
      <c r="H68" s="363" t="s">
        <v>21</v>
      </c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5"/>
    </row>
    <row r="69" spans="1:19" ht="13.5" customHeight="1">
      <c r="A69" s="323"/>
      <c r="B69" s="289"/>
      <c r="C69" s="289"/>
      <c r="D69" s="289"/>
      <c r="E69" s="361"/>
      <c r="F69" s="324"/>
      <c r="G69" s="325"/>
      <c r="H69" s="129" t="s">
        <v>22</v>
      </c>
      <c r="I69" s="129" t="s">
        <v>58</v>
      </c>
      <c r="J69" s="129" t="s">
        <v>23</v>
      </c>
      <c r="K69" s="129" t="s">
        <v>24</v>
      </c>
      <c r="L69" s="129" t="s">
        <v>25</v>
      </c>
      <c r="M69" s="129" t="s">
        <v>26</v>
      </c>
      <c r="N69" s="129" t="s">
        <v>27</v>
      </c>
      <c r="O69" s="129" t="s">
        <v>28</v>
      </c>
      <c r="P69" s="129" t="s">
        <v>54</v>
      </c>
      <c r="Q69" s="129" t="s">
        <v>55</v>
      </c>
      <c r="R69" s="129" t="s">
        <v>56</v>
      </c>
      <c r="S69" s="130" t="s">
        <v>57</v>
      </c>
    </row>
    <row r="70" spans="1:19" ht="12.75">
      <c r="A70" s="374" t="s">
        <v>204</v>
      </c>
      <c r="B70" s="375"/>
      <c r="C70" s="375"/>
      <c r="D70" s="375"/>
      <c r="E70" s="376"/>
      <c r="F70" s="121">
        <v>8</v>
      </c>
      <c r="G70" s="91">
        <f>+'[3]Hoja2'!$D$18</f>
        <v>143771000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53"/>
    </row>
    <row r="71" spans="1:19" ht="12.75" customHeight="1">
      <c r="A71" s="326"/>
      <c r="B71" s="327"/>
      <c r="C71" s="327"/>
      <c r="D71" s="327"/>
      <c r="E71" s="328"/>
      <c r="F71" s="121"/>
      <c r="G71" s="91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53"/>
    </row>
    <row r="72" spans="1:19" ht="12.75">
      <c r="A72" s="326"/>
      <c r="B72" s="327"/>
      <c r="C72" s="327"/>
      <c r="D72" s="327"/>
      <c r="E72" s="328"/>
      <c r="F72" s="121"/>
      <c r="G72" s="74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53"/>
    </row>
    <row r="73" spans="1:19" ht="12.75">
      <c r="A73" s="326"/>
      <c r="B73" s="327"/>
      <c r="C73" s="327"/>
      <c r="D73" s="327"/>
      <c r="E73" s="328"/>
      <c r="F73" s="121"/>
      <c r="G73" s="74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53"/>
    </row>
    <row r="74" spans="1:19" ht="13.5" thickBot="1">
      <c r="A74" s="329" t="s">
        <v>29</v>
      </c>
      <c r="B74" s="330"/>
      <c r="C74" s="330"/>
      <c r="D74" s="330"/>
      <c r="E74" s="330"/>
      <c r="F74" s="331"/>
      <c r="G74" s="92">
        <f>G70+G71</f>
        <v>143771000</v>
      </c>
      <c r="H74" s="338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40"/>
    </row>
    <row r="75" spans="1:19" ht="19.5" customHeight="1" thickBot="1">
      <c r="A75" s="154" t="s">
        <v>44</v>
      </c>
      <c r="B75" s="155"/>
      <c r="C75" s="135"/>
      <c r="D75" s="82"/>
      <c r="E75" s="83"/>
      <c r="F75" s="156"/>
      <c r="G75" s="83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6"/>
    </row>
    <row r="76" spans="1:19" s="128" customFormat="1" ht="12.75" customHeight="1">
      <c r="A76" s="359" t="s">
        <v>15</v>
      </c>
      <c r="B76" s="287"/>
      <c r="C76" s="360"/>
      <c r="D76" s="324" t="s">
        <v>35</v>
      </c>
      <c r="E76" s="362" t="s">
        <v>17</v>
      </c>
      <c r="F76" s="351" t="s">
        <v>33</v>
      </c>
      <c r="G76" s="347" t="s">
        <v>20</v>
      </c>
      <c r="H76" s="363" t="s">
        <v>21</v>
      </c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5"/>
    </row>
    <row r="77" spans="1:19" ht="13.5" customHeight="1">
      <c r="A77" s="323"/>
      <c r="B77" s="289"/>
      <c r="C77" s="361"/>
      <c r="D77" s="324"/>
      <c r="E77" s="352"/>
      <c r="F77" s="352"/>
      <c r="G77" s="348"/>
      <c r="H77" s="129" t="s">
        <v>22</v>
      </c>
      <c r="I77" s="129" t="s">
        <v>58</v>
      </c>
      <c r="J77" s="129" t="s">
        <v>23</v>
      </c>
      <c r="K77" s="129" t="s">
        <v>24</v>
      </c>
      <c r="L77" s="129" t="s">
        <v>25</v>
      </c>
      <c r="M77" s="129" t="s">
        <v>26</v>
      </c>
      <c r="N77" s="129" t="s">
        <v>27</v>
      </c>
      <c r="O77" s="129" t="s">
        <v>28</v>
      </c>
      <c r="P77" s="129" t="s">
        <v>54</v>
      </c>
      <c r="Q77" s="129" t="s">
        <v>55</v>
      </c>
      <c r="R77" s="129" t="s">
        <v>56</v>
      </c>
      <c r="S77" s="130" t="s">
        <v>57</v>
      </c>
    </row>
    <row r="78" spans="1:19" ht="12.75">
      <c r="A78" s="377" t="s">
        <v>158</v>
      </c>
      <c r="B78" s="378"/>
      <c r="C78" s="379"/>
      <c r="D78" s="77" t="s">
        <v>159</v>
      </c>
      <c r="E78" s="74"/>
      <c r="F78" s="91">
        <v>68230000</v>
      </c>
      <c r="G78" s="91">
        <f>F78+850000000</f>
        <v>918230000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53"/>
    </row>
    <row r="79" spans="1:19" ht="12.75">
      <c r="A79" s="377" t="s">
        <v>164</v>
      </c>
      <c r="B79" s="378"/>
      <c r="C79" s="379"/>
      <c r="D79" s="77" t="s">
        <v>165</v>
      </c>
      <c r="E79" s="74">
        <f>+'[2]APU 2021'!$H$61</f>
        <v>490</v>
      </c>
      <c r="F79" s="91">
        <f>+'[2]APU 2021'!$G$61</f>
        <v>5275</v>
      </c>
      <c r="G79" s="91">
        <f>+E79*F79</f>
        <v>2584750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53"/>
    </row>
    <row r="80" spans="1:19" ht="12.75">
      <c r="A80" s="377"/>
      <c r="B80" s="378"/>
      <c r="C80" s="379"/>
      <c r="D80" s="77"/>
      <c r="E80" s="74"/>
      <c r="F80" s="91"/>
      <c r="G80" s="91">
        <f>F80</f>
        <v>0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53"/>
    </row>
    <row r="81" spans="1:19" ht="13.5" customHeight="1">
      <c r="A81" s="377"/>
      <c r="B81" s="378"/>
      <c r="C81" s="379"/>
      <c r="D81" s="77"/>
      <c r="E81" s="74"/>
      <c r="F81" s="91"/>
      <c r="G81" s="91">
        <f>F81</f>
        <v>0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53"/>
    </row>
    <row r="82" spans="1:19" ht="12.75">
      <c r="A82" s="380"/>
      <c r="B82" s="381"/>
      <c r="C82" s="382"/>
      <c r="D82" s="162"/>
      <c r="E82" s="162"/>
      <c r="F82" s="162"/>
      <c r="G82" s="93">
        <f>(F78+G79)*4/1000</f>
        <v>283259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53"/>
    </row>
    <row r="83" spans="1:19" ht="12.75">
      <c r="A83" s="380"/>
      <c r="B83" s="381"/>
      <c r="C83" s="382"/>
      <c r="D83" s="162"/>
      <c r="E83" s="163"/>
      <c r="F83" s="162"/>
      <c r="G83" s="164">
        <f>G81*8/100</f>
        <v>0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53"/>
    </row>
    <row r="84" spans="1:19" ht="12.75">
      <c r="A84" s="380"/>
      <c r="B84" s="381"/>
      <c r="C84" s="382"/>
      <c r="D84" s="162"/>
      <c r="E84" s="163"/>
      <c r="F84" s="162"/>
      <c r="G84" s="164">
        <f>G80*19/100</f>
        <v>0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53"/>
    </row>
    <row r="85" spans="1:19" ht="13.5" thickBot="1">
      <c r="A85" s="329" t="s">
        <v>29</v>
      </c>
      <c r="B85" s="330"/>
      <c r="C85" s="330"/>
      <c r="D85" s="330"/>
      <c r="E85" s="330"/>
      <c r="F85" s="331"/>
      <c r="G85" s="81">
        <f>G78+G79+G80+G81+G82+G83+G84</f>
        <v>921098009</v>
      </c>
      <c r="H85" s="338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40"/>
    </row>
    <row r="86" spans="1:19" ht="18" customHeight="1" thickBot="1">
      <c r="A86" s="154" t="s">
        <v>86</v>
      </c>
      <c r="B86" s="155"/>
      <c r="C86" s="135"/>
      <c r="D86" s="82"/>
      <c r="E86" s="83"/>
      <c r="F86" s="156"/>
      <c r="G86" s="83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6"/>
    </row>
    <row r="87" spans="1:19" ht="12.75">
      <c r="A87" s="359" t="s">
        <v>15</v>
      </c>
      <c r="B87" s="287"/>
      <c r="C87" s="360"/>
      <c r="D87" s="324" t="s">
        <v>35</v>
      </c>
      <c r="E87" s="362" t="s">
        <v>17</v>
      </c>
      <c r="F87" s="351" t="s">
        <v>33</v>
      </c>
      <c r="G87" s="347" t="s">
        <v>20</v>
      </c>
      <c r="H87" s="363" t="s">
        <v>21</v>
      </c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5"/>
    </row>
    <row r="88" spans="1:19" ht="25.5">
      <c r="A88" s="323"/>
      <c r="B88" s="289"/>
      <c r="C88" s="361"/>
      <c r="D88" s="324"/>
      <c r="E88" s="352"/>
      <c r="F88" s="352"/>
      <c r="G88" s="348"/>
      <c r="H88" s="129" t="s">
        <v>22</v>
      </c>
      <c r="I88" s="129" t="s">
        <v>58</v>
      </c>
      <c r="J88" s="129" t="s">
        <v>23</v>
      </c>
      <c r="K88" s="129" t="s">
        <v>24</v>
      </c>
      <c r="L88" s="129" t="s">
        <v>25</v>
      </c>
      <c r="M88" s="129" t="s">
        <v>26</v>
      </c>
      <c r="N88" s="129" t="s">
        <v>27</v>
      </c>
      <c r="O88" s="129" t="s">
        <v>28</v>
      </c>
      <c r="P88" s="129" t="s">
        <v>54</v>
      </c>
      <c r="Q88" s="129" t="s">
        <v>55</v>
      </c>
      <c r="R88" s="129" t="s">
        <v>56</v>
      </c>
      <c r="S88" s="129" t="s">
        <v>57</v>
      </c>
    </row>
    <row r="89" spans="1:19" ht="12.75">
      <c r="A89" s="377" t="s">
        <v>88</v>
      </c>
      <c r="B89" s="378"/>
      <c r="C89" s="379"/>
      <c r="D89" s="77"/>
      <c r="E89" s="74"/>
      <c r="F89" s="165"/>
      <c r="G89" s="74">
        <v>1003000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1:19" ht="12.75">
      <c r="A90" s="377" t="s">
        <v>106</v>
      </c>
      <c r="B90" s="378"/>
      <c r="C90" s="379"/>
      <c r="D90" s="77"/>
      <c r="E90" s="74"/>
      <c r="F90" s="165"/>
      <c r="G90" s="74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1:19" ht="12.75">
      <c r="A91" s="377" t="s">
        <v>107</v>
      </c>
      <c r="B91" s="378"/>
      <c r="C91" s="379"/>
      <c r="D91" s="77"/>
      <c r="E91" s="74"/>
      <c r="F91" s="157"/>
      <c r="G91" s="74">
        <v>40941626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1:19" ht="12.75">
      <c r="A92" s="377" t="s">
        <v>108</v>
      </c>
      <c r="B92" s="378"/>
      <c r="C92" s="379"/>
      <c r="D92" s="77"/>
      <c r="E92" s="74"/>
      <c r="F92" s="165"/>
      <c r="G92" s="74">
        <v>528000</v>
      </c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1:19" ht="12.75">
      <c r="A93" s="377" t="s">
        <v>105</v>
      </c>
      <c r="B93" s="378"/>
      <c r="C93" s="379"/>
      <c r="D93" s="77"/>
      <c r="E93" s="74"/>
      <c r="F93" s="121"/>
      <c r="G93" s="74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1:19" ht="12.75">
      <c r="A94" s="387" t="s">
        <v>29</v>
      </c>
      <c r="B94" s="388"/>
      <c r="C94" s="388"/>
      <c r="D94" s="388"/>
      <c r="E94" s="388"/>
      <c r="F94" s="389"/>
      <c r="G94" s="81">
        <f>SUM(G89:G93)</f>
        <v>42472626</v>
      </c>
      <c r="H94" s="383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5"/>
    </row>
    <row r="95" spans="1:19" ht="12.75">
      <c r="A95" s="386" t="s">
        <v>87</v>
      </c>
      <c r="B95" s="386"/>
      <c r="C95" s="386"/>
      <c r="D95" s="386"/>
      <c r="E95" s="386"/>
      <c r="F95" s="386"/>
      <c r="G95" s="74">
        <f>G32+G66+G74+G85</f>
        <v>2248322254.876</v>
      </c>
      <c r="H95" s="35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8"/>
    </row>
    <row r="96" spans="1:19" ht="12.75">
      <c r="A96" s="122"/>
      <c r="B96" s="122"/>
      <c r="C96" s="122"/>
      <c r="D96" s="84"/>
      <c r="E96" s="85"/>
      <c r="F96" s="111"/>
      <c r="G96" s="85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ht="12.75">
      <c r="G97" s="87">
        <f>+'POA H.A.'!I11-'POA H.B. '!G95</f>
        <v>0.12400007247924805</v>
      </c>
    </row>
    <row r="98" spans="2:6" ht="12.75">
      <c r="B98" s="134"/>
      <c r="F98" s="167"/>
    </row>
    <row r="99" spans="2:6" ht="12.75">
      <c r="B99" s="161"/>
      <c r="C99" s="161"/>
      <c r="F99" s="167"/>
    </row>
    <row r="100" spans="2:6" ht="12.75">
      <c r="B100" s="134"/>
      <c r="C100" s="161"/>
      <c r="F100" s="168"/>
    </row>
    <row r="101" spans="2:6" ht="12.75">
      <c r="B101" s="134"/>
      <c r="C101" s="161"/>
      <c r="F101" s="168"/>
    </row>
    <row r="102" spans="2:6" ht="12.75">
      <c r="B102" s="161"/>
      <c r="C102" s="134"/>
      <c r="F102" s="167"/>
    </row>
    <row r="103" ht="12.75">
      <c r="F103" s="168"/>
    </row>
    <row r="104" ht="12.75">
      <c r="B104" s="161"/>
    </row>
    <row r="105" ht="12.75">
      <c r="C105" s="134"/>
    </row>
    <row r="106" ht="12.75">
      <c r="B106" s="134"/>
    </row>
    <row r="107" spans="2:3" ht="12.75">
      <c r="B107" s="161"/>
      <c r="C107" s="161"/>
    </row>
    <row r="108" ht="12.75">
      <c r="C108" s="134"/>
    </row>
    <row r="109" spans="2:3" ht="12.75">
      <c r="B109" s="161"/>
      <c r="C109" s="161"/>
    </row>
    <row r="111" spans="2:4" ht="12.75">
      <c r="B111" s="134">
        <f>B106+B107+B109+C107+C108+C109</f>
        <v>0</v>
      </c>
      <c r="D111" s="86">
        <f>B104+B111</f>
        <v>0</v>
      </c>
    </row>
  </sheetData>
  <sheetProtection/>
  <mergeCells count="124">
    <mergeCell ref="H94:S94"/>
    <mergeCell ref="A95:F95"/>
    <mergeCell ref="H95:S95"/>
    <mergeCell ref="A89:C89"/>
    <mergeCell ref="A90:C90"/>
    <mergeCell ref="A91:C91"/>
    <mergeCell ref="A92:C92"/>
    <mergeCell ref="A93:C93"/>
    <mergeCell ref="A94:F94"/>
    <mergeCell ref="A84:C84"/>
    <mergeCell ref="A85:F85"/>
    <mergeCell ref="H85:S85"/>
    <mergeCell ref="A87:C88"/>
    <mergeCell ref="D87:D88"/>
    <mergeCell ref="E87:E88"/>
    <mergeCell ref="F87:F88"/>
    <mergeCell ref="G87:G88"/>
    <mergeCell ref="H87:S87"/>
    <mergeCell ref="A78:C78"/>
    <mergeCell ref="A79:C79"/>
    <mergeCell ref="A80:C80"/>
    <mergeCell ref="A81:C81"/>
    <mergeCell ref="A82:C82"/>
    <mergeCell ref="A83:C83"/>
    <mergeCell ref="A76:C77"/>
    <mergeCell ref="D76:D77"/>
    <mergeCell ref="E76:E77"/>
    <mergeCell ref="F76:F77"/>
    <mergeCell ref="G76:G77"/>
    <mergeCell ref="H76:S76"/>
    <mergeCell ref="A70:E70"/>
    <mergeCell ref="A71:E71"/>
    <mergeCell ref="A72:E72"/>
    <mergeCell ref="A73:E73"/>
    <mergeCell ref="A74:F74"/>
    <mergeCell ref="H74:S74"/>
    <mergeCell ref="A65:B65"/>
    <mergeCell ref="A66:F66"/>
    <mergeCell ref="H66:S66"/>
    <mergeCell ref="A68:E69"/>
    <mergeCell ref="F68:F69"/>
    <mergeCell ref="G68:G69"/>
    <mergeCell ref="H68:S68"/>
    <mergeCell ref="G59:G60"/>
    <mergeCell ref="H59:S59"/>
    <mergeCell ref="A61:B61"/>
    <mergeCell ref="A62:B62"/>
    <mergeCell ref="A63:B63"/>
    <mergeCell ref="A64:B64"/>
    <mergeCell ref="A53:C53"/>
    <mergeCell ref="A54:C54"/>
    <mergeCell ref="A55:C55"/>
    <mergeCell ref="A57:F57"/>
    <mergeCell ref="H57:S57"/>
    <mergeCell ref="A59:B60"/>
    <mergeCell ref="C59:C60"/>
    <mergeCell ref="D59:D60"/>
    <mergeCell ref="E59:E60"/>
    <mergeCell ref="F59:F60"/>
    <mergeCell ref="A51:C52"/>
    <mergeCell ref="D51:D52"/>
    <mergeCell ref="E51:E52"/>
    <mergeCell ref="F51:F52"/>
    <mergeCell ref="G51:G52"/>
    <mergeCell ref="H51:S51"/>
    <mergeCell ref="A45:C45"/>
    <mergeCell ref="A46:C46"/>
    <mergeCell ref="A47:C47"/>
    <mergeCell ref="A48:C48"/>
    <mergeCell ref="A49:F49"/>
    <mergeCell ref="H49:S49"/>
    <mergeCell ref="A43:C44"/>
    <mergeCell ref="D43:D44"/>
    <mergeCell ref="E43:E44"/>
    <mergeCell ref="F43:F44"/>
    <mergeCell ref="G43:G44"/>
    <mergeCell ref="H43:S43"/>
    <mergeCell ref="A36:C36"/>
    <mergeCell ref="A37:C37"/>
    <mergeCell ref="A38:C38"/>
    <mergeCell ref="A40:F40"/>
    <mergeCell ref="A41:G41"/>
    <mergeCell ref="H41:N41"/>
    <mergeCell ref="H19:S19"/>
    <mergeCell ref="A32:F32"/>
    <mergeCell ref="H32:S32"/>
    <mergeCell ref="A33:G33"/>
    <mergeCell ref="A34:C35"/>
    <mergeCell ref="D34:D35"/>
    <mergeCell ref="E34:E35"/>
    <mergeCell ref="F34:F35"/>
    <mergeCell ref="G34:G35"/>
    <mergeCell ref="H34:S34"/>
    <mergeCell ref="A18:G18"/>
    <mergeCell ref="A19:A20"/>
    <mergeCell ref="B19:B20"/>
    <mergeCell ref="C19:C20"/>
    <mergeCell ref="D19:D20"/>
    <mergeCell ref="E19:E20"/>
    <mergeCell ref="F19:F20"/>
    <mergeCell ref="G19:G20"/>
    <mergeCell ref="A12:C12"/>
    <mergeCell ref="A13:C13"/>
    <mergeCell ref="A14:C14"/>
    <mergeCell ref="A15:C15"/>
    <mergeCell ref="A16:C16"/>
    <mergeCell ref="A17:F17"/>
    <mergeCell ref="A5:S6"/>
    <mergeCell ref="A7:S8"/>
    <mergeCell ref="A9:G9"/>
    <mergeCell ref="A10:C11"/>
    <mergeCell ref="D10:D11"/>
    <mergeCell ref="E10:E11"/>
    <mergeCell ref="F10:F11"/>
    <mergeCell ref="G10:G11"/>
    <mergeCell ref="A1:A4"/>
    <mergeCell ref="C1:K2"/>
    <mergeCell ref="L1:S1"/>
    <mergeCell ref="L2:S2"/>
    <mergeCell ref="C3:K4"/>
    <mergeCell ref="L3:O3"/>
    <mergeCell ref="P3:S3"/>
    <mergeCell ref="L4:O4"/>
    <mergeCell ref="P4:S4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6" sqref="A6:G6"/>
    </sheetView>
  </sheetViews>
  <sheetFormatPr defaultColWidth="11.421875" defaultRowHeight="12.75"/>
  <cols>
    <col min="1" max="1" width="21.421875" style="10" customWidth="1"/>
    <col min="2" max="2" width="18.8515625" style="10" customWidth="1"/>
    <col min="3" max="3" width="17.57421875" style="10" customWidth="1"/>
    <col min="4" max="4" width="16.28125" style="10" customWidth="1"/>
    <col min="5" max="5" width="10.7109375" style="10" customWidth="1"/>
    <col min="6" max="6" width="13.7109375" style="15" customWidth="1"/>
    <col min="7" max="7" width="17.00390625" style="16" customWidth="1"/>
    <col min="8" max="16384" width="11.421875" style="10" customWidth="1"/>
  </cols>
  <sheetData>
    <row r="1" spans="1:7" ht="26.25" customHeight="1">
      <c r="A1" s="398"/>
      <c r="B1" s="402" t="s">
        <v>49</v>
      </c>
      <c r="C1" s="402"/>
      <c r="D1" s="402"/>
      <c r="E1" s="402"/>
      <c r="F1" s="401" t="s">
        <v>92</v>
      </c>
      <c r="G1" s="401"/>
    </row>
    <row r="2" spans="1:7" ht="26.25" customHeight="1">
      <c r="A2" s="399"/>
      <c r="B2" s="402"/>
      <c r="C2" s="402"/>
      <c r="D2" s="402"/>
      <c r="E2" s="402"/>
      <c r="F2" s="401" t="s">
        <v>51</v>
      </c>
      <c r="G2" s="401"/>
    </row>
    <row r="3" spans="1:13" s="1" customFormat="1" ht="26.25" customHeight="1">
      <c r="A3" s="399"/>
      <c r="B3" s="248" t="s">
        <v>50</v>
      </c>
      <c r="C3" s="248"/>
      <c r="D3" s="248"/>
      <c r="E3" s="248"/>
      <c r="F3" s="54" t="s">
        <v>52</v>
      </c>
      <c r="G3" s="54" t="s">
        <v>66</v>
      </c>
      <c r="H3" s="7"/>
      <c r="I3" s="7"/>
      <c r="J3" s="7"/>
      <c r="K3" s="7"/>
      <c r="L3" s="7"/>
      <c r="M3" s="7"/>
    </row>
    <row r="4" spans="1:13" s="1" customFormat="1" ht="26.25" customHeight="1">
      <c r="A4" s="400"/>
      <c r="B4" s="248"/>
      <c r="C4" s="248"/>
      <c r="D4" s="248"/>
      <c r="E4" s="248"/>
      <c r="F4" s="54" t="s">
        <v>115</v>
      </c>
      <c r="G4" s="56">
        <v>44015</v>
      </c>
      <c r="H4" s="7"/>
      <c r="I4" s="7"/>
      <c r="J4" s="7"/>
      <c r="K4" s="7"/>
      <c r="L4" s="7"/>
      <c r="M4" s="7"/>
    </row>
    <row r="5" spans="1:13" s="1" customFormat="1" ht="21" customHeight="1">
      <c r="A5" s="403" t="s">
        <v>53</v>
      </c>
      <c r="B5" s="403"/>
      <c r="C5" s="403"/>
      <c r="D5" s="403"/>
      <c r="E5" s="403"/>
      <c r="F5" s="403"/>
      <c r="G5" s="403"/>
      <c r="H5" s="7"/>
      <c r="I5" s="7"/>
      <c r="J5" s="7"/>
      <c r="K5" s="7"/>
      <c r="L5" s="7"/>
      <c r="M5" s="7"/>
    </row>
    <row r="6" spans="1:7" ht="28.5" customHeight="1">
      <c r="A6" s="404" t="s">
        <v>193</v>
      </c>
      <c r="B6" s="405"/>
      <c r="C6" s="405"/>
      <c r="D6" s="405"/>
      <c r="E6" s="405"/>
      <c r="F6" s="405"/>
      <c r="G6" s="406"/>
    </row>
    <row r="7" spans="1:7" ht="55.5" customHeight="1">
      <c r="A7" s="17" t="s">
        <v>69</v>
      </c>
      <c r="B7" s="392" t="s">
        <v>68</v>
      </c>
      <c r="C7" s="393"/>
      <c r="D7" s="18" t="s">
        <v>35</v>
      </c>
      <c r="E7" s="19" t="s">
        <v>48</v>
      </c>
      <c r="F7" s="20" t="s">
        <v>148</v>
      </c>
      <c r="G7" s="19" t="s">
        <v>70</v>
      </c>
    </row>
    <row r="8" spans="1:7" ht="27.75" customHeight="1">
      <c r="A8" s="98">
        <v>101010076</v>
      </c>
      <c r="B8" s="394" t="s">
        <v>166</v>
      </c>
      <c r="C8" s="394"/>
      <c r="D8" s="100" t="s">
        <v>165</v>
      </c>
      <c r="E8" s="101" t="s">
        <v>167</v>
      </c>
      <c r="F8" s="97">
        <v>5659.619680000001</v>
      </c>
      <c r="G8" s="102">
        <f aca="true" t="shared" si="0" ref="G8:G14">+E8*F8</f>
        <v>28298.098400000003</v>
      </c>
    </row>
    <row r="9" spans="1:7" ht="27.75" customHeight="1">
      <c r="A9" s="98">
        <v>101010089</v>
      </c>
      <c r="B9" s="390" t="s">
        <v>168</v>
      </c>
      <c r="C9" s="390"/>
      <c r="D9" s="100" t="s">
        <v>169</v>
      </c>
      <c r="E9" s="101" t="s">
        <v>179</v>
      </c>
      <c r="F9" s="97">
        <v>13582.4</v>
      </c>
      <c r="G9" s="102">
        <f t="shared" si="0"/>
        <v>217318.4</v>
      </c>
    </row>
    <row r="10" spans="1:7" ht="27.75" customHeight="1">
      <c r="A10" s="103" t="s">
        <v>175</v>
      </c>
      <c r="B10" s="390" t="s">
        <v>173</v>
      </c>
      <c r="C10" s="390"/>
      <c r="D10" s="100" t="s">
        <v>165</v>
      </c>
      <c r="E10" s="101" t="s">
        <v>180</v>
      </c>
      <c r="F10" s="104">
        <v>6191</v>
      </c>
      <c r="G10" s="102">
        <f t="shared" si="0"/>
        <v>37146</v>
      </c>
    </row>
    <row r="11" spans="1:7" ht="27.75" customHeight="1">
      <c r="A11" s="105">
        <v>101010050</v>
      </c>
      <c r="B11" s="390" t="s">
        <v>174</v>
      </c>
      <c r="C11" s="390"/>
      <c r="D11" s="103" t="s">
        <v>170</v>
      </c>
      <c r="E11" s="106" t="s">
        <v>171</v>
      </c>
      <c r="F11" s="104">
        <v>53621</v>
      </c>
      <c r="G11" s="102">
        <f t="shared" si="0"/>
        <v>53621</v>
      </c>
    </row>
    <row r="12" spans="1:7" ht="27.75" customHeight="1">
      <c r="A12" s="103" t="s">
        <v>177</v>
      </c>
      <c r="B12" s="390" t="s">
        <v>176</v>
      </c>
      <c r="C12" s="390"/>
      <c r="D12" s="103" t="s">
        <v>170</v>
      </c>
      <c r="E12" s="106" t="s">
        <v>171</v>
      </c>
      <c r="F12" s="104">
        <v>56660</v>
      </c>
      <c r="G12" s="102">
        <f t="shared" si="0"/>
        <v>56660</v>
      </c>
    </row>
    <row r="13" spans="1:7" ht="27.75" customHeight="1">
      <c r="A13" s="99">
        <v>101010090</v>
      </c>
      <c r="B13" s="390" t="s">
        <v>172</v>
      </c>
      <c r="C13" s="390"/>
      <c r="D13" s="100" t="s">
        <v>169</v>
      </c>
      <c r="E13" s="101" t="s">
        <v>178</v>
      </c>
      <c r="F13" s="104">
        <v>16745</v>
      </c>
      <c r="G13" s="102">
        <f t="shared" si="0"/>
        <v>133960</v>
      </c>
    </row>
    <row r="14" spans="1:7" ht="27.75" customHeight="1">
      <c r="A14" s="105"/>
      <c r="B14" s="391"/>
      <c r="C14" s="391"/>
      <c r="D14" s="103"/>
      <c r="E14" s="106"/>
      <c r="F14" s="104"/>
      <c r="G14" s="102">
        <f t="shared" si="0"/>
        <v>0</v>
      </c>
    </row>
    <row r="15" spans="1:7" s="14" customFormat="1" ht="22.5" customHeight="1">
      <c r="A15" s="395" t="s">
        <v>94</v>
      </c>
      <c r="B15" s="396"/>
      <c r="C15" s="396"/>
      <c r="D15" s="396"/>
      <c r="E15" s="396"/>
      <c r="F15" s="397"/>
      <c r="G15" s="21">
        <f>SUM(G8:G14)</f>
        <v>527003.4983999999</v>
      </c>
    </row>
    <row r="16" spans="1:7" ht="12">
      <c r="A16" s="9"/>
      <c r="B16" s="22"/>
      <c r="C16" s="22"/>
      <c r="D16" s="23"/>
      <c r="E16" s="24"/>
      <c r="F16" s="24"/>
      <c r="G16" s="25"/>
    </row>
    <row r="17" ht="12">
      <c r="F17" s="26"/>
    </row>
  </sheetData>
  <sheetProtection/>
  <mergeCells count="16">
    <mergeCell ref="B12:C12"/>
    <mergeCell ref="A5:G5"/>
    <mergeCell ref="A6:G6"/>
    <mergeCell ref="B11:C11"/>
    <mergeCell ref="B9:C9"/>
    <mergeCell ref="B10:C10"/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E7">
      <selection activeCell="E7" sqref="E7:S7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22.140625" style="1" bestFit="1" customWidth="1"/>
    <col min="11" max="11" width="10.421875" style="1" customWidth="1"/>
    <col min="12" max="12" width="19.140625" style="1" customWidth="1"/>
    <col min="13" max="13" width="10.421875" style="1" customWidth="1"/>
    <col min="14" max="14" width="17.7109375" style="1" bestFit="1" customWidth="1"/>
    <col min="15" max="15" width="10.421875" style="1" customWidth="1"/>
    <col min="16" max="16" width="17.140625" style="1" bestFit="1" customWidth="1"/>
    <col min="17" max="17" width="13.00390625" style="1" customWidth="1"/>
    <col min="18" max="18" width="12.28125" style="1" customWidth="1"/>
    <col min="19" max="19" width="19.57421875" style="1" bestFit="1" customWidth="1"/>
    <col min="20" max="16384" width="9.140625" style="1" customWidth="1"/>
  </cols>
  <sheetData>
    <row r="1" spans="1:21" ht="36" customHeight="1">
      <c r="A1" s="216"/>
      <c r="B1" s="216"/>
      <c r="C1" s="216"/>
      <c r="D1" s="407" t="s">
        <v>14</v>
      </c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9"/>
      <c r="Q1" s="401" t="s">
        <v>92</v>
      </c>
      <c r="R1" s="401"/>
      <c r="S1" s="401"/>
      <c r="T1" s="7"/>
      <c r="U1" s="7"/>
    </row>
    <row r="2" spans="1:21" ht="25.5" customHeight="1">
      <c r="A2" s="216"/>
      <c r="B2" s="216"/>
      <c r="C2" s="216"/>
      <c r="D2" s="410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2"/>
      <c r="Q2" s="418" t="s">
        <v>51</v>
      </c>
      <c r="R2" s="418"/>
      <c r="S2" s="418"/>
      <c r="T2" s="7"/>
      <c r="U2" s="7"/>
    </row>
    <row r="3" spans="1:21" ht="33" customHeight="1">
      <c r="A3" s="216"/>
      <c r="B3" s="216"/>
      <c r="C3" s="216"/>
      <c r="D3" s="407" t="s">
        <v>50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  <c r="Q3" s="8" t="s">
        <v>52</v>
      </c>
      <c r="R3" s="248" t="s">
        <v>67</v>
      </c>
      <c r="S3" s="248"/>
      <c r="T3" s="7"/>
      <c r="U3" s="7"/>
    </row>
    <row r="4" spans="1:21" ht="30.75" customHeight="1">
      <c r="A4" s="216"/>
      <c r="B4" s="216"/>
      <c r="C4" s="216"/>
      <c r="D4" s="410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2"/>
      <c r="Q4" s="94" t="s">
        <v>115</v>
      </c>
      <c r="R4" s="419">
        <v>44015</v>
      </c>
      <c r="S4" s="420"/>
      <c r="T4" s="7"/>
      <c r="U4" s="7"/>
    </row>
    <row r="5" spans="1:21" ht="21" customHeight="1">
      <c r="A5" s="403" t="s">
        <v>53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7"/>
      <c r="U5" s="7"/>
    </row>
    <row r="6" spans="1:21" ht="21" customHeight="1">
      <c r="A6" s="403" t="s">
        <v>110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7"/>
      <c r="U6" s="7"/>
    </row>
    <row r="7" spans="1:21" ht="21.75" customHeight="1">
      <c r="A7" s="416" t="s">
        <v>46</v>
      </c>
      <c r="B7" s="416"/>
      <c r="C7" s="416"/>
      <c r="D7" s="416"/>
      <c r="E7" s="425" t="s">
        <v>210</v>
      </c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7"/>
      <c r="U7" s="7"/>
    </row>
    <row r="8" spans="1:21" ht="21.75" customHeight="1">
      <c r="A8" s="416" t="s">
        <v>47</v>
      </c>
      <c r="B8" s="416"/>
      <c r="C8" s="416"/>
      <c r="D8" s="416"/>
      <c r="E8" s="426" t="s">
        <v>116</v>
      </c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7"/>
      <c r="U8" s="7"/>
    </row>
    <row r="9" spans="1:19" ht="21.75" customHeight="1">
      <c r="A9" s="416" t="s">
        <v>45</v>
      </c>
      <c r="B9" s="416"/>
      <c r="C9" s="416"/>
      <c r="D9" s="416"/>
      <c r="E9" s="426" t="s">
        <v>117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</row>
    <row r="10" spans="1:19" ht="39.75" customHeight="1">
      <c r="A10" s="417" t="s">
        <v>109</v>
      </c>
      <c r="B10" s="417"/>
      <c r="C10" s="417"/>
      <c r="D10" s="417"/>
      <c r="E10" s="426" t="s">
        <v>124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</row>
    <row r="11" spans="1:19" ht="12.75" customHeight="1">
      <c r="A11" s="282" t="s">
        <v>111</v>
      </c>
      <c r="B11" s="218" t="s">
        <v>97</v>
      </c>
      <c r="C11" s="218"/>
      <c r="D11" s="218"/>
      <c r="E11" s="218"/>
      <c r="F11" s="275" t="s">
        <v>71</v>
      </c>
      <c r="G11" s="275" t="s">
        <v>98</v>
      </c>
      <c r="H11" s="275" t="s">
        <v>35</v>
      </c>
      <c r="I11" s="275" t="s">
        <v>62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</row>
    <row r="12" spans="1:19" ht="12.75">
      <c r="A12" s="282"/>
      <c r="B12" s="218"/>
      <c r="C12" s="218"/>
      <c r="D12" s="218"/>
      <c r="E12" s="218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</row>
    <row r="13" spans="1:19" ht="42.75" customHeight="1">
      <c r="A13" s="282"/>
      <c r="B13" s="218"/>
      <c r="C13" s="218"/>
      <c r="D13" s="218"/>
      <c r="E13" s="218"/>
      <c r="F13" s="275"/>
      <c r="G13" s="275"/>
      <c r="H13" s="275"/>
      <c r="I13" s="60" t="s">
        <v>141</v>
      </c>
      <c r="J13" s="60" t="s">
        <v>142</v>
      </c>
      <c r="K13" s="60" t="s">
        <v>143</v>
      </c>
      <c r="L13" s="60" t="s">
        <v>144</v>
      </c>
      <c r="M13" s="60" t="s">
        <v>145</v>
      </c>
      <c r="N13" s="60" t="s">
        <v>146</v>
      </c>
      <c r="O13" s="60" t="s">
        <v>147</v>
      </c>
      <c r="P13" s="60" t="s">
        <v>150</v>
      </c>
      <c r="Q13" s="275" t="s">
        <v>73</v>
      </c>
      <c r="R13" s="275"/>
      <c r="S13" s="58" t="s">
        <v>101</v>
      </c>
    </row>
    <row r="14" spans="1:19" s="185" customFormat="1" ht="57.75" customHeight="1">
      <c r="A14" s="431" t="s">
        <v>117</v>
      </c>
      <c r="B14" s="437" t="s">
        <v>118</v>
      </c>
      <c r="C14" s="438"/>
      <c r="D14" s="438"/>
      <c r="E14" s="438"/>
      <c r="F14" s="182" t="s">
        <v>121</v>
      </c>
      <c r="G14" s="183">
        <v>2</v>
      </c>
      <c r="H14" s="183" t="s">
        <v>125</v>
      </c>
      <c r="I14" s="184">
        <v>3</v>
      </c>
      <c r="J14" s="423">
        <v>1120000000</v>
      </c>
      <c r="K14" s="184">
        <v>3</v>
      </c>
      <c r="L14" s="427">
        <v>2248322255</v>
      </c>
      <c r="M14" s="184">
        <v>2</v>
      </c>
      <c r="N14" s="423">
        <v>634224622</v>
      </c>
      <c r="O14" s="184">
        <v>2</v>
      </c>
      <c r="P14" s="423">
        <v>759314973</v>
      </c>
      <c r="Q14" s="421">
        <v>12</v>
      </c>
      <c r="R14" s="422"/>
      <c r="S14" s="434">
        <f>J17+L17+N17+P17</f>
        <v>4761861850</v>
      </c>
    </row>
    <row r="15" spans="1:19" s="185" customFormat="1" ht="60" customHeight="1">
      <c r="A15" s="432"/>
      <c r="B15" s="413" t="s">
        <v>119</v>
      </c>
      <c r="C15" s="414"/>
      <c r="D15" s="414"/>
      <c r="E15" s="415"/>
      <c r="F15" s="182" t="s">
        <v>122</v>
      </c>
      <c r="G15" s="183">
        <v>260</v>
      </c>
      <c r="H15" s="183" t="s">
        <v>125</v>
      </c>
      <c r="I15" s="184">
        <v>50</v>
      </c>
      <c r="J15" s="424"/>
      <c r="K15" s="184">
        <v>54</v>
      </c>
      <c r="L15" s="428"/>
      <c r="M15" s="184">
        <v>50</v>
      </c>
      <c r="N15" s="424"/>
      <c r="O15" s="184">
        <v>50</v>
      </c>
      <c r="P15" s="424"/>
      <c r="Q15" s="421">
        <v>464</v>
      </c>
      <c r="R15" s="422"/>
      <c r="S15" s="434"/>
    </row>
    <row r="16" spans="1:19" s="186" customFormat="1" ht="74.25" customHeight="1">
      <c r="A16" s="433"/>
      <c r="B16" s="413" t="s">
        <v>120</v>
      </c>
      <c r="C16" s="414"/>
      <c r="D16" s="414"/>
      <c r="E16" s="415"/>
      <c r="F16" s="182" t="s">
        <v>123</v>
      </c>
      <c r="G16" s="183">
        <v>0</v>
      </c>
      <c r="H16" s="183" t="s">
        <v>125</v>
      </c>
      <c r="I16" s="184">
        <v>2</v>
      </c>
      <c r="J16" s="424"/>
      <c r="K16" s="184">
        <v>3</v>
      </c>
      <c r="L16" s="429"/>
      <c r="M16" s="184">
        <v>2</v>
      </c>
      <c r="N16" s="424"/>
      <c r="O16" s="184">
        <v>2</v>
      </c>
      <c r="P16" s="424"/>
      <c r="Q16" s="421">
        <v>9</v>
      </c>
      <c r="R16" s="422"/>
      <c r="S16" s="434"/>
    </row>
    <row r="17" spans="1:19" s="11" customFormat="1" ht="23.25" customHeight="1">
      <c r="A17" s="430" t="s">
        <v>72</v>
      </c>
      <c r="B17" s="430"/>
      <c r="C17" s="430"/>
      <c r="D17" s="430"/>
      <c r="E17" s="430"/>
      <c r="F17" s="430"/>
      <c r="G17" s="430"/>
      <c r="H17" s="430"/>
      <c r="I17" s="55"/>
      <c r="J17" s="62">
        <f>J14+J15+J16</f>
        <v>1120000000</v>
      </c>
      <c r="K17" s="55"/>
      <c r="L17" s="62">
        <f>L14+L15+L16</f>
        <v>2248322255</v>
      </c>
      <c r="M17" s="55"/>
      <c r="N17" s="62">
        <f>N14+N15+N16</f>
        <v>634224622</v>
      </c>
      <c r="O17" s="55"/>
      <c r="P17" s="62">
        <f>P14+P15+P16</f>
        <v>759314973</v>
      </c>
      <c r="Q17" s="435"/>
      <c r="R17" s="435"/>
      <c r="S17" s="62">
        <f>J17+L17+N17+P17</f>
        <v>4761861850</v>
      </c>
    </row>
    <row r="18" spans="2:3" ht="12.75">
      <c r="B18" s="6"/>
      <c r="C18" s="6"/>
    </row>
    <row r="23" spans="8:19" ht="12.7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8:19" ht="12.75"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8:19" ht="12.75">
      <c r="H25" s="13"/>
      <c r="I25" s="13"/>
      <c r="J25" s="13"/>
      <c r="K25" s="13"/>
      <c r="L25" s="13"/>
      <c r="M25" s="13"/>
      <c r="N25" s="13"/>
      <c r="O25" s="12"/>
      <c r="P25" s="12"/>
      <c r="Q25" s="12"/>
      <c r="R25" s="12"/>
      <c r="S25" s="12"/>
    </row>
    <row r="26" spans="8:19" ht="12.75">
      <c r="H26" s="13"/>
      <c r="I26" s="13"/>
      <c r="J26" s="13"/>
      <c r="K26" s="13"/>
      <c r="L26" s="13"/>
      <c r="M26" s="13"/>
      <c r="N26" s="13"/>
      <c r="O26" s="12"/>
      <c r="P26" s="12"/>
      <c r="Q26" s="12"/>
      <c r="R26" s="12"/>
      <c r="S26" s="12"/>
    </row>
    <row r="27" spans="8:19" ht="12.75">
      <c r="H27" s="13"/>
      <c r="I27" s="13"/>
      <c r="J27" s="13"/>
      <c r="K27" s="13"/>
      <c r="L27" s="13"/>
      <c r="M27" s="13"/>
      <c r="N27" s="13"/>
      <c r="O27" s="12"/>
      <c r="P27" s="12"/>
      <c r="Q27" s="12"/>
      <c r="R27" s="12"/>
      <c r="S27" s="12"/>
    </row>
    <row r="28" spans="8:19" ht="12.75">
      <c r="H28" s="13"/>
      <c r="I28" s="13"/>
      <c r="J28" s="13"/>
      <c r="K28" s="13"/>
      <c r="L28" s="13"/>
      <c r="M28" s="13"/>
      <c r="N28" s="13"/>
      <c r="O28" s="12"/>
      <c r="P28" s="12"/>
      <c r="Q28" s="12"/>
      <c r="R28" s="12"/>
      <c r="S28" s="12"/>
    </row>
    <row r="29" spans="8:19" ht="12.7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8:19" ht="12.75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8:19" ht="12.75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8:19" ht="12.75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8:19" ht="12.75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8:19" ht="12.75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8:19" ht="12.75"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8:19" ht="12.75"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8:19" ht="12.75"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</sheetData>
  <sheetProtection/>
  <mergeCells count="38">
    <mergeCell ref="F11:F13"/>
    <mergeCell ref="P14:P16"/>
    <mergeCell ref="Q15:R15"/>
    <mergeCell ref="Q16:R16"/>
    <mergeCell ref="E9:S9"/>
    <mergeCell ref="E10:S10"/>
    <mergeCell ref="N14:N16"/>
    <mergeCell ref="B14:E14"/>
    <mergeCell ref="D1:P2"/>
    <mergeCell ref="Q1:S1"/>
    <mergeCell ref="A17:H17"/>
    <mergeCell ref="A14:A16"/>
    <mergeCell ref="I11:S12"/>
    <mergeCell ref="S14:S16"/>
    <mergeCell ref="Q17:R17"/>
    <mergeCell ref="A7:D7"/>
    <mergeCell ref="A8:D8"/>
    <mergeCell ref="G11:G13"/>
    <mergeCell ref="R4:S4"/>
    <mergeCell ref="Q14:R14"/>
    <mergeCell ref="A6:S6"/>
    <mergeCell ref="Q13:R13"/>
    <mergeCell ref="A11:A13"/>
    <mergeCell ref="B15:E15"/>
    <mergeCell ref="J14:J16"/>
    <mergeCell ref="E7:S7"/>
    <mergeCell ref="E8:S8"/>
    <mergeCell ref="L14:L16"/>
    <mergeCell ref="D3:P4"/>
    <mergeCell ref="A1:C4"/>
    <mergeCell ref="A5:S5"/>
    <mergeCell ref="B16:E16"/>
    <mergeCell ref="H11:H13"/>
    <mergeCell ref="B11:E13"/>
    <mergeCell ref="A9:D9"/>
    <mergeCell ref="A10:D10"/>
    <mergeCell ref="Q2:S2"/>
    <mergeCell ref="R3:S3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2021-02-16T22:04:49Z</cp:lastPrinted>
  <dcterms:created xsi:type="dcterms:W3CDTF">2009-04-02T20:41:07Z</dcterms:created>
  <dcterms:modified xsi:type="dcterms:W3CDTF">2021-07-06T20:41:36Z</dcterms:modified>
  <cp:category/>
  <cp:version/>
  <cp:contentType/>
  <cp:contentStatus/>
</cp:coreProperties>
</file>