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010" activeTab="0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</externalReferences>
  <definedNames>
    <definedName name="_xlnm.Print_Area" localSheetId="0">'POA H.A.'!$A$1:$N$26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  <author>Monica</author>
  </authors>
  <commentList>
    <comment ref="L13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3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A12" authorId="2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comments2.xml><?xml version="1.0" encoding="utf-8"?>
<comments xmlns="http://schemas.openxmlformats.org/spreadsheetml/2006/main">
  <authors>
    <author>Monica</author>
  </authors>
  <commentList>
    <comment ref="A72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sharedStrings.xml><?xml version="1.0" encoding="utf-8"?>
<sst xmlns="http://schemas.openxmlformats.org/spreadsheetml/2006/main" count="366" uniqueCount="203">
  <si>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</si>
  <si>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</si>
  <si>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</si>
  <si>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</si>
  <si>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</si>
  <si>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</si>
  <si>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</si>
  <si>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</si>
  <si>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</si>
  <si>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</si>
  <si>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</si>
  <si>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</si>
  <si>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</si>
  <si>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</si>
  <si>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</si>
  <si>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</si>
  <si>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</si>
  <si>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</si>
  <si>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</si>
  <si>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</si>
  <si>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</si>
  <si>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</si>
  <si>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</si>
  <si>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</si>
  <si>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</si>
  <si>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</si>
  <si>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</si>
  <si>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</si>
  <si>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</si>
  <si>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</si>
  <si>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</si>
  <si>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</si>
  <si>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</si>
  <si>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</si>
  <si>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</si>
  <si>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</si>
  <si>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</si>
  <si>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</si>
  <si>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</si>
  <si>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</si>
  <si>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</si>
  <si>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</si>
  <si>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</si>
  <si>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</si>
  <si>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</si>
  <si>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</si>
  <si>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</si>
  <si>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</si>
  <si>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</si>
  <si>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</si>
  <si>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</si>
  <si>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</si>
  <si>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</si>
  <si>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</si>
  <si>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</si>
  <si>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</si>
  <si>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</si>
  <si>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</si>
  <si>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</si>
  <si>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</si>
  <si>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</si>
  <si>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</si>
  <si>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</si>
  <si>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</si>
  <si>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</si>
  <si>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</si>
  <si>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</si>
  <si>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</si>
  <si>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</si>
  <si>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</si>
  <si>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</si>
  <si>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</si>
  <si>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</si>
  <si>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</si>
  <si>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</si>
  <si>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</si>
  <si>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</si>
  <si>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</si>
  <si>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</si>
  <si>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</si>
  <si>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</si>
  <si>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</si>
  <si>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</si>
  <si>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</si>
  <si>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</si>
  <si>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</si>
  <si>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</si>
  <si>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</si>
  <si>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</si>
  <si>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</si>
  <si>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</si>
  <si>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</si>
  <si>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</si>
  <si>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</si>
  <si>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TOTAL PROGRAMADO</t>
  </si>
  <si>
    <t>A. - PLAN OPERATIVO ANUAL DE INVERSIÓN</t>
  </si>
  <si>
    <t xml:space="preserve">Presupuesto asignado: </t>
  </si>
  <si>
    <t>ACTIVIDAD</t>
  </si>
  <si>
    <t>LINEA BASE</t>
  </si>
  <si>
    <t>ACTIVIDADES POA</t>
  </si>
  <si>
    <t>SUBTOTAL</t>
  </si>
  <si>
    <t>TOTAL COSTOS PROYECTOS</t>
  </si>
  <si>
    <t>GASTOS OPERATIVOS DE INVERSION</t>
  </si>
  <si>
    <t>TECHO PRESUPUESTAL PROYECTO</t>
  </si>
  <si>
    <t xml:space="preserve">ACTIVIDADES ACCIONES OPERATIVAS  PROYECTO PA </t>
  </si>
  <si>
    <t>Otros</t>
  </si>
  <si>
    <t>Transporte de pesajeros</t>
  </si>
  <si>
    <t>Vehiculos (servicio alquiler de vehiculos)</t>
  </si>
  <si>
    <t>Bienes y servicios Almacen (materiales y suministros)</t>
  </si>
  <si>
    <t>OBJETIVO DEL PROYECTO</t>
  </si>
  <si>
    <t>D. -  ACCIONES OPERATIVAS PROYECTO - CUATRIENIO</t>
  </si>
  <si>
    <t>NOMBRE PROYECTO</t>
  </si>
  <si>
    <t>OBJETO</t>
  </si>
  <si>
    <t>EXPERIENCIA</t>
  </si>
  <si>
    <t>RECURSO HUMANO EXTERNO</t>
  </si>
  <si>
    <t>Versión 2</t>
  </si>
  <si>
    <t>Desarrollo Sostenible y Negocios Verdes</t>
  </si>
  <si>
    <t>Buenas prácticas ambientales y producción sostenible.</t>
  </si>
  <si>
    <t>Implementar acciones de fortalecimiento del conocimiento ambiental, reconversión tecnológica, producción más limpia y prácticas sostenibles en sectores productivos priorizados</t>
  </si>
  <si>
    <t>Desarrollar acciones que permitan la implementación de energías alternativas en sectores productivos de la jurisdicción</t>
  </si>
  <si>
    <t>Fortalecimiento del conocimiento y el desempeño ambiental en los sectores productivos priorizados.</t>
  </si>
  <si>
    <t>Porcentaje de sectores productivos priorizados con acompañamiento para la reconversión hacia sistemas sostenibles de producción</t>
  </si>
  <si>
    <t>Número de Accionesdesarrolladas para la  implementación de energías alternativas</t>
  </si>
  <si>
    <t>Promover e incentivar las Buenas Prácticas Ambientales en los sectores productivos fortaleciendo su conocimiento y capacidades para la incorporación de prácticas sostenibles que minimicen los impactos ambientales que genera su actividad.</t>
  </si>
  <si>
    <t>Porcentaje</t>
  </si>
  <si>
    <t>Número</t>
  </si>
  <si>
    <t>Juridicción Corpoboyacá</t>
  </si>
  <si>
    <t>Subdirectora Ecosistemas y Gestión Ambiental</t>
  </si>
  <si>
    <t>Sonia Natalia Díaz Vásquez</t>
  </si>
  <si>
    <t>100% Sectores priorizados con acompañamiento en la reconversión tecnológica, producción más limpia y prácticas sostenibles.</t>
  </si>
  <si>
    <t>(Numero de sectores acompañados / Numeros de sectores priorizados para acompañamiento)*100</t>
  </si>
  <si>
    <t xml:space="preserve">TOTAL </t>
  </si>
  <si>
    <t>Formulación según Plan de Acción 2020-2023 Acciones Sostenibles</t>
  </si>
  <si>
    <t>LUIS HAIR DUEÑAS GOMEZ</t>
  </si>
  <si>
    <t>Responsable Proceso Evaluación Misional</t>
  </si>
  <si>
    <t>METAS AÑO (2021)</t>
  </si>
  <si>
    <t xml:space="preserve">METAS AÑO (2020) </t>
  </si>
  <si>
    <t xml:space="preserve">COSTOS PROYECTOS  AÑO (2020) </t>
  </si>
  <si>
    <t xml:space="preserve">METAS AÑO (2021) </t>
  </si>
  <si>
    <t xml:space="preserve">COSTOS PORYECTOS  AÑO (2021) </t>
  </si>
  <si>
    <t xml:space="preserve">METAS AÑO (2022) </t>
  </si>
  <si>
    <t xml:space="preserve">COSTOS PORYECTOS  AÑO (2022) </t>
  </si>
  <si>
    <t xml:space="preserve">METAS AÑO (2023) </t>
  </si>
  <si>
    <t xml:space="preserve">COSTOS PROYECTOS  AÑO (2023) </t>
  </si>
  <si>
    <r>
      <t xml:space="preserve">B. - PROGRAMACION PLAN DE NECESIDADES  AÑO </t>
    </r>
    <r>
      <rPr>
        <b/>
        <sz val="11"/>
        <color indexed="22"/>
        <rFont val="Arial"/>
        <family val="2"/>
      </rPr>
      <t>2021</t>
    </r>
  </si>
  <si>
    <r>
      <t xml:space="preserve">C. - PROGRAMACION BIENES Y SERVICIOS  ALMACÉN AÑO  </t>
    </r>
    <r>
      <rPr>
        <b/>
        <sz val="11"/>
        <color indexed="55"/>
        <rFont val="Arial"/>
        <family val="2"/>
      </rPr>
      <t>(2021)</t>
    </r>
  </si>
  <si>
    <r>
      <t xml:space="preserve">VALOR UNITARIO Incluido IVA $ 
</t>
    </r>
    <r>
      <rPr>
        <b/>
        <sz val="9"/>
        <color indexed="22"/>
        <rFont val="Arial"/>
        <family val="2"/>
      </rPr>
      <t>(2021)</t>
    </r>
  </si>
  <si>
    <r>
      <t xml:space="preserve">1.
</t>
    </r>
    <r>
      <rPr>
        <b/>
        <sz val="8"/>
        <color indexed="23"/>
        <rFont val="Arial"/>
        <family val="2"/>
      </rPr>
      <t>…………………………..</t>
    </r>
  </si>
  <si>
    <t>Sobretasa Y/O Porcentaje  Ambiental Al Impuesto Predial   - Vigencia 2021</t>
  </si>
  <si>
    <t>Hidroeléctrico - Hidrosogamoso  - Vigencia 2021</t>
  </si>
  <si>
    <t>TECHOS PRESUPUESTALES</t>
  </si>
  <si>
    <t>Profesional  Especializado</t>
  </si>
  <si>
    <t>Apoyo a PML Sectores Productivos</t>
  </si>
  <si>
    <t>Proyectos productivos sostenibles (energías alternativas)</t>
  </si>
  <si>
    <t xml:space="preserve">3  -20 -10 -90 -001-05 </t>
  </si>
  <si>
    <t>Promover y gestionar estrategias relacionadas con la implementación de energías alternativas.</t>
  </si>
  <si>
    <t>Número de Acciones desarrolladas para la  implementación de energías alternativas.</t>
  </si>
  <si>
    <t>Número de acciones en energías alternativas implementadas.</t>
  </si>
  <si>
    <t>Una acción desarrollada  para la  implementación de energías alternativas.</t>
  </si>
  <si>
    <t>Global</t>
  </si>
  <si>
    <t>1</t>
  </si>
  <si>
    <t>TÓNER CF325 NEGRO M830 - 806</t>
  </si>
  <si>
    <t>Con experiencia profesional de 7-12 meses, en la formulación y ejecución de proyectos sostenibles relacionados con producción limpia sectorial y reconversión tecnológica en los sectores productivos.</t>
  </si>
  <si>
    <t>Prestación de servicios profesionales  en ingeniería, administración de empresas y/o afines.
Categoría 2.
Sin desplazamiento.</t>
  </si>
  <si>
    <t>Ambiente y Economía Regenerativa</t>
  </si>
  <si>
    <t>10101 
TASA USO AGUA  -  VIG-2021</t>
  </si>
  <si>
    <t>10102 
TASA USO AGUA  - RECUP. CARTERA</t>
  </si>
  <si>
    <t>10104 
TASA USO AGUA  - EXCEDENTES</t>
  </si>
  <si>
    <t>10201  
TASA RETRIBUTIVA VERTIMIENTOS  -  VIG-2021</t>
  </si>
  <si>
    <t>10202 
TASA RETRIBUTIVA VERTIMIENTOS  - RECUP. CARTERA</t>
  </si>
  <si>
    <t>10204 
TASA RETRIBUTIVA VERTIMIENTOS  - EXCEDENTES</t>
  </si>
  <si>
    <t>10301  
TASA 
COMPENSATORIA CAZA FAUNA SILVESTRE -  VIG-2021</t>
  </si>
  <si>
    <t>10304 
TASA COMPENSATORIA CAZA FAUNA SILVESTRE -  EXCEDENTES</t>
  </si>
  <si>
    <t>10401  
TASA APROVECHAMIENTO FORESTAL -  VIG-2021</t>
  </si>
  <si>
    <t>20101  
EVALUACIÓN Y SEGUIMIENTO LICENCIAS , SALVOCONDUCTOS - VIG-2021</t>
  </si>
  <si>
    <t>20102 
EVALUACIÓN Y SEGUIMIENTO LICENCIAS , SALVOCONDUCTOS - RECUP. CARTERA</t>
  </si>
  <si>
    <t>20104 
EVALUACIÓN Y SEGUIMIENTO LICENCIAS , SALVOCONDUCTOS - EXCEDENTES</t>
  </si>
  <si>
    <t>20201 
DERECHOS EXPLOTACION RECURSOS (PLAYA BLANCA)-  VIG-2021</t>
  </si>
  <si>
    <t>20204 
DERECHOS EXPLOTACION RECURSOS (PLAYA BLANCA) - EXCEDENTES</t>
  </si>
  <si>
    <t>20301 
MULTAS, SANCIONES Y OTROS (REINTEGROS, DEVOLUCIONES Y DIVERSOS) - VIG-2021</t>
  </si>
  <si>
    <t>20302 
MULTAS, SANCIONES Y OTROS (REINTEGROS, DEVOLUCIONES Y DIVERSOS) - RECUP. CARTERA</t>
  </si>
  <si>
    <t>20304 
MULTAS, SANCIONES Y OTROS (REINTEGROS, DEVOLUCIONES Y DIVERSOS) - EXCEDENTES</t>
  </si>
  <si>
    <t>30101 
SOBRETASA Y/O PORCENTAJE  AMBIENTAL  -  VIG-2021</t>
  </si>
  <si>
    <t>30102 
SOBRETASA Y/O PORCENTAJE  AMBIENTAL  -  RECUP. CARTERA</t>
  </si>
  <si>
    <t>30103 
SOBRETASA Y/O PORCENTAJE  AMBIENTAL  -  RENDIMIENTOS FINANCIEROS</t>
  </si>
  <si>
    <t>30104
SOBRETASA Y/O PORCENTAJE  AMBIENTAL  - EXCEDENTES</t>
  </si>
  <si>
    <t>40401 
APORTES CAR CONV 2645- PORH</t>
  </si>
  <si>
    <t>40402 
APORTES CNV GOBERNACIÓN BOYACÁ 3615-</t>
  </si>
  <si>
    <t>40403 
CONVENIO FONAM</t>
  </si>
  <si>
    <t>51101 
GENSA-  VIG-2021</t>
  </si>
  <si>
    <t>51104 
GENSA-  EXCEDENTES</t>
  </si>
  <si>
    <t>51201 
ELECTRO SOCHAGOTA-  VIG-2021</t>
  </si>
  <si>
    <t>51204 
ELECTRO SOCHAGOTA-  EXCEDENTES</t>
  </si>
  <si>
    <t>51301 
OCENSA-  VIG-2021</t>
  </si>
  <si>
    <t>51304 
OCENSA-  EXCEDENTES</t>
  </si>
  <si>
    <t>51401 
ARGOS-  VIG-2021</t>
  </si>
  <si>
    <t>51404 
ARGOS-  EXCEDENTES</t>
  </si>
  <si>
    <t>52101 
HIDROSOGAMOSO-  VIG-2021</t>
  </si>
  <si>
    <t>52104 
HIDROSOGAMOSO-  EXCEDENTES</t>
  </si>
  <si>
    <t>52201 
CHIVOR-  VIG-2021</t>
  </si>
  <si>
    <t>52204 
CHIVOR-  EXCEDENTES</t>
  </si>
  <si>
    <t>53104 
OCENSA -EXCEDENTES</t>
  </si>
  <si>
    <t>53204 
ARGOS - EXCEDENTES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</si>
</sst>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&quot;$&quot;\ * #,##0.0_);_(&quot;$&quot;\ * \(#,##0.0\);_(&quot;$&quot;\ * &quot;-&quot;??_);_(@_)"/>
    <numFmt numFmtId="197" formatCode="_(&quot;$&quot;\ * #,##0_);_(&quot;$&quot;\ * \(#,##0\);_(&quot;$&quot;\ * &quot;-&quot;??_);_(@_)"/>
    <numFmt numFmtId="198" formatCode="[$-240A]dddd\,\ d\ &quot;de&quot;\ mmmm\ &quot;de&quot;\ yyyy"/>
    <numFmt numFmtId="199" formatCode="[$-240A]h:mm:ss\ AM/PM"/>
    <numFmt numFmtId="200" formatCode="&quot;$&quot;\ #,##0.00"/>
    <numFmt numFmtId="201" formatCode="\$#,##0_-"/>
    <numFmt numFmtId="202" formatCode="&quot;$&quot;\ #,##0"/>
    <numFmt numFmtId="203" formatCode="[$$-240A]\ #,##0"/>
    <numFmt numFmtId="204" formatCode="&quot;$&quot;\ #,##0.0"/>
    <numFmt numFmtId="205" formatCode="#,##0.0"/>
    <numFmt numFmtId="206" formatCode="_(* #,##0.0_);_(* \(#,##0.0\);_(* &quot;-&quot;??_);_(@_)"/>
    <numFmt numFmtId="207" formatCode="#,##0.000"/>
    <numFmt numFmtId="208" formatCode="#,##0.0000"/>
    <numFmt numFmtId="209" formatCode="_(&quot;$&quot;\ * #,##0.0_);_(&quot;$&quot;\ * \(#,##0.0\);_(&quot;$&quot;\ * &quot;-&quot;_);_(@_)"/>
    <numFmt numFmtId="210" formatCode="_(&quot;$&quot;\ * #,##0.00_);_(&quot;$&quot;\ * \(#,##0.00\);_(&quot;$&quot;\ * &quot;-&quot;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9"/>
      <color indexed="22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b/>
      <sz val="11"/>
      <color indexed="22"/>
      <name val="Arial"/>
      <family val="2"/>
    </font>
    <font>
      <b/>
      <sz val="11"/>
      <color indexed="55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20212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73" applyNumberFormat="1" applyFont="1" applyFill="1" applyBorder="1" applyAlignment="1">
      <alignment horizontal="left" vertical="center"/>
    </xf>
    <xf numFmtId="189" fontId="0" fillId="0" borderId="0" xfId="77" applyNumberFormat="1" applyFont="1" applyAlignment="1">
      <alignment horizontal="center" vertical="center"/>
    </xf>
    <xf numFmtId="189" fontId="0" fillId="0" borderId="0" xfId="77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88" fontId="0" fillId="0" borderId="0" xfId="76" applyNumberFormat="1" applyAlignment="1">
      <alignment vertical="center"/>
    </xf>
    <xf numFmtId="188" fontId="0" fillId="0" borderId="0" xfId="76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188" fontId="22" fillId="0" borderId="0" xfId="75" applyNumberFormat="1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88" fontId="26" fillId="0" borderId="10" xfId="75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88" fontId="26" fillId="0" borderId="10" xfId="75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75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9" fontId="20" fillId="0" borderId="0" xfId="78" applyNumberFormat="1" applyFont="1" applyFill="1" applyBorder="1" applyAlignment="1">
      <alignment horizontal="center" vertical="center" wrapText="1"/>
    </xf>
    <xf numFmtId="49" fontId="19" fillId="0" borderId="0" xfId="77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41" fillId="0" borderId="0" xfId="0" applyFont="1" applyAlignment="1">
      <alignment vertical="center"/>
    </xf>
    <xf numFmtId="0" fontId="42" fillId="24" borderId="12" xfId="0" applyFont="1" applyFill="1" applyBorder="1" applyAlignment="1">
      <alignment vertical="center"/>
    </xf>
    <xf numFmtId="0" fontId="42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77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77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77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77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77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77" applyNumberFormat="1" applyFont="1" applyFill="1" applyBorder="1" applyAlignment="1">
      <alignment horizontal="center" vertical="center"/>
    </xf>
    <xf numFmtId="189" fontId="0" fillId="24" borderId="11" xfId="77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77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77" applyNumberFormat="1" applyFont="1" applyFill="1" applyBorder="1" applyAlignment="1">
      <alignment horizontal="center" vertical="center"/>
    </xf>
    <xf numFmtId="189" fontId="0" fillId="24" borderId="17" xfId="77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77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77" applyNumberFormat="1" applyFont="1" applyFill="1" applyAlignment="1">
      <alignment horizontal="center" vertical="center"/>
    </xf>
    <xf numFmtId="189" fontId="0" fillId="24" borderId="0" xfId="77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49" fontId="19" fillId="0" borderId="11" xfId="77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right" vertical="center"/>
    </xf>
    <xf numFmtId="0" fontId="21" fillId="16" borderId="35" xfId="0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6" fillId="4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86" fontId="20" fillId="0" borderId="11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36" xfId="0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174" fontId="26" fillId="4" borderId="10" xfId="0" applyNumberFormat="1" applyFont="1" applyFill="1" applyBorder="1" applyAlignment="1">
      <alignment vertical="center"/>
    </xf>
    <xf numFmtId="0" fontId="0" fillId="24" borderId="36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vertical="center"/>
    </xf>
    <xf numFmtId="197" fontId="0" fillId="24" borderId="10" xfId="79" applyNumberFormat="1" applyFont="1" applyFill="1" applyBorder="1" applyAlignment="1">
      <alignment vertical="center"/>
    </xf>
    <xf numFmtId="197" fontId="0" fillId="24" borderId="10" xfId="79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97" fontId="0" fillId="24" borderId="10" xfId="79" applyNumberFormat="1" applyFont="1" applyFill="1" applyBorder="1" applyAlignment="1">
      <alignment horizontal="center" vertical="center"/>
    </xf>
    <xf numFmtId="169" fontId="0" fillId="24" borderId="0" xfId="0" applyNumberFormat="1" applyFill="1" applyBorder="1" applyAlignment="1">
      <alignment vertical="center"/>
    </xf>
    <xf numFmtId="176" fontId="0" fillId="0" borderId="10" xfId="79" applyFont="1" applyFill="1" applyBorder="1" applyAlignment="1">
      <alignment horizontal="center" vertical="center"/>
    </xf>
    <xf numFmtId="176" fontId="20" fillId="0" borderId="10" xfId="79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0" fontId="0" fillId="24" borderId="33" xfId="0" applyFill="1" applyBorder="1" applyAlignment="1">
      <alignment horizontal="center" vertical="center" wrapText="1"/>
    </xf>
    <xf numFmtId="202" fontId="20" fillId="0" borderId="10" xfId="78" applyNumberFormat="1" applyFont="1" applyFill="1" applyBorder="1" applyAlignment="1">
      <alignment horizontal="center" vertical="center" wrapText="1"/>
    </xf>
    <xf numFmtId="189" fontId="20" fillId="0" borderId="10" xfId="78" applyNumberFormat="1" applyFont="1" applyFill="1" applyBorder="1" applyAlignment="1">
      <alignment horizontal="center" vertical="center" wrapText="1"/>
    </xf>
    <xf numFmtId="189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justify" vertical="center" wrapText="1"/>
    </xf>
    <xf numFmtId="197" fontId="23" fillId="0" borderId="0" xfId="0" applyNumberFormat="1" applyFont="1" applyBorder="1" applyAlignment="1">
      <alignment vertical="center"/>
    </xf>
    <xf numFmtId="189" fontId="23" fillId="0" borderId="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88" fontId="22" fillId="0" borderId="10" xfId="75" applyNumberFormat="1" applyFont="1" applyFill="1" applyBorder="1" applyAlignment="1">
      <alignment horizontal="justify" vertical="center" wrapText="1"/>
    </xf>
    <xf numFmtId="3" fontId="26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189" fontId="28" fillId="0" borderId="0" xfId="0" applyNumberFormat="1" applyFont="1" applyBorder="1" applyAlignment="1">
      <alignment vertical="center"/>
    </xf>
    <xf numFmtId="197" fontId="25" fillId="24" borderId="0" xfId="0" applyNumberFormat="1" applyFont="1" applyFill="1" applyBorder="1" applyAlignment="1">
      <alignment horizontal="center" vertical="center" wrapText="1"/>
    </xf>
    <xf numFmtId="197" fontId="19" fillId="24" borderId="0" xfId="0" applyNumberFormat="1" applyFont="1" applyFill="1" applyBorder="1" applyAlignment="1">
      <alignment vertical="center"/>
    </xf>
    <xf numFmtId="189" fontId="0" fillId="24" borderId="10" xfId="78" applyNumberFormat="1" applyFont="1" applyFill="1" applyBorder="1" applyAlignment="1">
      <alignment horizontal="justify" vertical="center" wrapText="1"/>
    </xf>
    <xf numFmtId="4" fontId="0" fillId="0" borderId="33" xfId="0" applyNumberFormat="1" applyFont="1" applyFill="1" applyBorder="1" applyAlignment="1">
      <alignment horizontal="right" vertical="center"/>
    </xf>
    <xf numFmtId="189" fontId="20" fillId="25" borderId="10" xfId="78" applyNumberFormat="1" applyFont="1" applyFill="1" applyBorder="1" applyAlignment="1">
      <alignment horizontal="left" vertical="center" wrapText="1"/>
    </xf>
    <xf numFmtId="177" fontId="20" fillId="25" borderId="10" xfId="78" applyNumberFormat="1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4" fontId="20" fillId="0" borderId="34" xfId="0" applyNumberFormat="1" applyFont="1" applyFill="1" applyBorder="1" applyAlignment="1">
      <alignment horizontal="right" vertical="center"/>
    </xf>
    <xf numFmtId="210" fontId="26" fillId="4" borderId="10" xfId="0" applyNumberFormat="1" applyFont="1" applyFill="1" applyBorder="1" applyAlignment="1">
      <alignment vertical="center"/>
    </xf>
    <xf numFmtId="0" fontId="20" fillId="26" borderId="41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31" fillId="0" borderId="3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14" fontId="23" fillId="0" borderId="33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0" fillId="0" borderId="33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1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0" fillId="16" borderId="37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20" fillId="16" borderId="39" xfId="0" applyFont="1" applyFill="1" applyBorder="1" applyAlignment="1">
      <alignment horizontal="left" vertical="center" wrapText="1"/>
    </xf>
    <xf numFmtId="0" fontId="20" fillId="16" borderId="34" xfId="0" applyFont="1" applyFill="1" applyBorder="1" applyAlignment="1">
      <alignment horizontal="left" vertical="center" wrapText="1"/>
    </xf>
    <xf numFmtId="0" fontId="20" fillId="16" borderId="11" xfId="0" applyFont="1" applyFill="1" applyBorder="1" applyAlignment="1">
      <alignment horizontal="left" vertical="center" wrapText="1"/>
    </xf>
    <xf numFmtId="0" fontId="20" fillId="16" borderId="29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16" borderId="35" xfId="0" applyFont="1" applyFill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77" applyNumberFormat="1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89" fontId="21" fillId="24" borderId="46" xfId="77" applyNumberFormat="1" applyFont="1" applyFill="1" applyBorder="1" applyAlignment="1">
      <alignment horizontal="center" vertical="center" wrapText="1"/>
    </xf>
    <xf numFmtId="189" fontId="21" fillId="24" borderId="35" xfId="77" applyNumberFormat="1" applyFont="1" applyFill="1" applyBorder="1" applyAlignment="1">
      <alignment horizontal="center" vertical="center" wrapText="1"/>
    </xf>
    <xf numFmtId="189" fontId="21" fillId="24" borderId="10" xfId="77" applyNumberFormat="1" applyFont="1" applyFill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right" vertical="center"/>
    </xf>
    <xf numFmtId="0" fontId="26" fillId="24" borderId="22" xfId="0" applyFont="1" applyFill="1" applyBorder="1" applyAlignment="1">
      <alignment horizontal="right" vertical="center"/>
    </xf>
    <xf numFmtId="0" fontId="26" fillId="24" borderId="23" xfId="0" applyFont="1" applyFill="1" applyBorder="1" applyAlignment="1">
      <alignment horizontal="right" vertical="center"/>
    </xf>
    <xf numFmtId="189" fontId="20" fillId="24" borderId="27" xfId="77" applyNumberFormat="1" applyFont="1" applyFill="1" applyBorder="1" applyAlignment="1">
      <alignment horizontal="center" vertical="center"/>
    </xf>
    <xf numFmtId="189" fontId="20" fillId="24" borderId="35" xfId="77" applyNumberFormat="1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189" fontId="20" fillId="24" borderId="27" xfId="77" applyNumberFormat="1" applyFont="1" applyFill="1" applyBorder="1" applyAlignment="1">
      <alignment horizontal="center" vertical="center" wrapText="1"/>
    </xf>
    <xf numFmtId="189" fontId="20" fillId="24" borderId="35" xfId="77" applyNumberFormat="1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14" fontId="0" fillId="24" borderId="21" xfId="0" applyNumberFormat="1" applyFont="1" applyFill="1" applyBorder="1" applyAlignment="1">
      <alignment horizontal="center" vertical="center" wrapText="1"/>
    </xf>
    <xf numFmtId="14" fontId="0" fillId="24" borderId="22" xfId="0" applyNumberFormat="1" applyFont="1" applyFill="1" applyBorder="1" applyAlignment="1">
      <alignment horizontal="center" vertical="center" wrapText="1"/>
    </xf>
    <xf numFmtId="14" fontId="0" fillId="24" borderId="49" xfId="0" applyNumberFormat="1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31" fillId="24" borderId="37" xfId="0" applyFont="1" applyFill="1" applyBorder="1" applyAlignment="1">
      <alignment horizontal="center" vertical="center" wrapText="1"/>
    </xf>
    <xf numFmtId="0" fontId="31" fillId="24" borderId="38" xfId="0" applyFont="1" applyFill="1" applyBorder="1" applyAlignment="1">
      <alignment horizontal="center" vertical="center" wrapText="1"/>
    </xf>
    <xf numFmtId="0" fontId="31" fillId="24" borderId="39" xfId="0" applyFont="1" applyFill="1" applyBorder="1" applyAlignment="1">
      <alignment horizontal="center" vertical="center" wrapText="1"/>
    </xf>
    <xf numFmtId="0" fontId="31" fillId="24" borderId="4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1" fillId="24" borderId="41" xfId="0" applyFont="1" applyFill="1" applyBorder="1" applyAlignment="1">
      <alignment horizontal="center" vertical="center" wrapText="1"/>
    </xf>
    <xf numFmtId="0" fontId="44" fillId="24" borderId="50" xfId="0" applyFont="1" applyFill="1" applyBorder="1" applyAlignment="1">
      <alignment horizontal="left" vertical="center"/>
    </xf>
    <xf numFmtId="0" fontId="44" fillId="24" borderId="44" xfId="0" applyFont="1" applyFill="1" applyBorder="1" applyAlignment="1">
      <alignment horizontal="left" vertical="center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31" fillId="24" borderId="55" xfId="0" applyFont="1" applyFill="1" applyBorder="1" applyAlignment="1">
      <alignment horizontal="center" vertical="center" wrapText="1"/>
    </xf>
    <xf numFmtId="0" fontId="31" fillId="24" borderId="56" xfId="0" applyFont="1" applyFill="1" applyBorder="1" applyAlignment="1">
      <alignment horizontal="center" vertical="center" wrapText="1"/>
    </xf>
    <xf numFmtId="0" fontId="31" fillId="24" borderId="57" xfId="0" applyFont="1" applyFill="1" applyBorder="1" applyAlignment="1">
      <alignment horizontal="center" vertical="center" wrapText="1"/>
    </xf>
    <xf numFmtId="0" fontId="31" fillId="24" borderId="58" xfId="0" applyFont="1" applyFill="1" applyBorder="1" applyAlignment="1">
      <alignment horizontal="center" vertical="center" wrapText="1"/>
    </xf>
    <xf numFmtId="0" fontId="31" fillId="24" borderId="59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1" fillId="24" borderId="60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3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left" vertical="center"/>
    </xf>
    <xf numFmtId="0" fontId="20" fillId="24" borderId="15" xfId="0" applyFont="1" applyFill="1" applyBorder="1" applyAlignment="1">
      <alignment horizontal="center" vertical="center" wrapText="1"/>
    </xf>
    <xf numFmtId="189" fontId="20" fillId="24" borderId="46" xfId="77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right" vertical="center"/>
    </xf>
    <xf numFmtId="0" fontId="19" fillId="24" borderId="36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0" fontId="26" fillId="24" borderId="48" xfId="0" applyFont="1" applyFill="1" applyBorder="1" applyAlignment="1">
      <alignment horizontal="right" vertical="center"/>
    </xf>
    <xf numFmtId="0" fontId="26" fillId="24" borderId="38" xfId="0" applyFont="1" applyFill="1" applyBorder="1" applyAlignment="1">
      <alignment horizontal="right" vertical="center"/>
    </xf>
    <xf numFmtId="0" fontId="26" fillId="24" borderId="39" xfId="0" applyFont="1" applyFill="1" applyBorder="1" applyAlignment="1">
      <alignment horizontal="right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61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justify" vertical="center" wrapText="1"/>
    </xf>
    <xf numFmtId="0" fontId="22" fillId="0" borderId="36" xfId="0" applyFont="1" applyFill="1" applyBorder="1" applyAlignment="1">
      <alignment horizontal="justify" vertical="center" wrapText="1"/>
    </xf>
    <xf numFmtId="0" fontId="31" fillId="0" borderId="3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6" fillId="4" borderId="10" xfId="0" applyFont="1" applyFill="1" applyBorder="1" applyAlignment="1">
      <alignment horizontal="left" vertical="center"/>
    </xf>
    <xf numFmtId="174" fontId="0" fillId="0" borderId="10" xfId="80" applyFont="1" applyFill="1" applyBorder="1" applyAlignment="1">
      <alignment horizontal="center" vertical="center"/>
    </xf>
    <xf numFmtId="3" fontId="26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174" fontId="0" fillId="0" borderId="27" xfId="80" applyFont="1" applyFill="1" applyBorder="1" applyAlignment="1">
      <alignment horizontal="center" vertical="center"/>
    </xf>
    <xf numFmtId="174" fontId="0" fillId="0" borderId="62" xfId="8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10" fontId="0" fillId="0" borderId="27" xfId="80" applyNumberFormat="1" applyFont="1" applyFill="1" applyBorder="1" applyAlignment="1">
      <alignment horizontal="center" vertical="center"/>
    </xf>
    <xf numFmtId="210" fontId="0" fillId="0" borderId="62" xfId="80" applyNumberFormat="1" applyFont="1" applyFill="1" applyBorder="1" applyAlignment="1">
      <alignment horizontal="center" vertical="center"/>
    </xf>
    <xf numFmtId="9" fontId="20" fillId="0" borderId="3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02" fontId="20" fillId="24" borderId="10" xfId="78" applyNumberFormat="1" applyFont="1" applyFill="1" applyBorder="1" applyAlignment="1">
      <alignment horizontal="center" vertical="center" wrapText="1"/>
    </xf>
    <xf numFmtId="176" fontId="0" fillId="24" borderId="10" xfId="79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200" fontId="20" fillId="0" borderId="10" xfId="0" applyNumberFormat="1" applyFont="1" applyBorder="1" applyAlignment="1">
      <alignment horizontal="right" vertical="center"/>
    </xf>
  </cellXfs>
  <cellStyles count="8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2" xfId="52"/>
    <cellStyle name="60% - Énfasis3" xfId="53"/>
    <cellStyle name="60% - Énfasis4" xfId="54"/>
    <cellStyle name="60% - Énfasis5" xfId="55"/>
    <cellStyle name="60% - Énfasis6" xfId="56"/>
    <cellStyle name="Bueno" xfId="57"/>
    <cellStyle name="Cálculo" xfId="58"/>
    <cellStyle name="Celda de comprobación" xfId="59"/>
    <cellStyle name="Celda vinculada" xfId="60"/>
    <cellStyle name="Encabezado 1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Incorrecto" xfId="70"/>
    <cellStyle name="Comma" xfId="71"/>
    <cellStyle name="Comma [0]" xfId="72"/>
    <cellStyle name="Millares [0]_3-SISTEMA DESARROLLO ADMINISTRATIVO-POA 2008-1" xfId="73"/>
    <cellStyle name="Millares 5" xfId="74"/>
    <cellStyle name="Millares_3-SISTEMA DESARROLLO ADMINISTRATIVO-POA 2008-1" xfId="75"/>
    <cellStyle name="Millares_Copia de MATRICES OPERATIVAS PROYECTOS PAT 07-09-AJUSTADAS-2008" xfId="76"/>
    <cellStyle name="Millares_FORMATO POA" xfId="77"/>
    <cellStyle name="Millares_Libro2" xfId="78"/>
    <cellStyle name="Currency" xfId="79"/>
    <cellStyle name="Currency [0]" xfId="80"/>
    <cellStyle name="Moneda 2" xfId="81"/>
    <cellStyle name="Moneda 2 2" xfId="82"/>
    <cellStyle name="Moneda 3" xfId="83"/>
    <cellStyle name="Neutral" xfId="84"/>
    <cellStyle name="Normal 11" xfId="85"/>
    <cellStyle name="Normal 2" xfId="86"/>
    <cellStyle name="Normal 2 2" xfId="87"/>
    <cellStyle name="Normal 3" xfId="88"/>
    <cellStyle name="Normal 4" xfId="89"/>
    <cellStyle name="Normal 6" xfId="90"/>
    <cellStyle name="Notas" xfId="91"/>
    <cellStyle name="Percent" xfId="92"/>
    <cellStyle name="Porcentaje 2" xfId="93"/>
    <cellStyle name="Salida" xfId="94"/>
    <cellStyle name="Texto de advertencia" xfId="95"/>
    <cellStyle name="Texto explicativo" xfId="96"/>
    <cellStyle name="Título" xfId="97"/>
    <cellStyle name="Título 2" xfId="98"/>
    <cellStyle name="Título 3" xfId="99"/>
    <cellStyle name="Total" xfId="10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1323975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2</xdr:col>
      <xdr:colOff>28575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Corpoboyac&#225;%20CASA\Memorando%20140-289%20Formulaci&#243;n%20POAS%202021\4.1.%20FEV-16%20Negocios%20verdes%20V2%20Revisado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1">
        <row r="4">
          <cell r="L4" t="str">
            <v>Versión 2</v>
          </cell>
          <cell r="P4">
            <v>44015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showGridLines="0" tabSelected="1" zoomScale="80" zoomScaleNormal="80" zoomScalePageLayoutView="0" workbookViewId="0" topLeftCell="A1">
      <selection activeCell="A1" sqref="A1:B4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9.28125" style="1" customWidth="1"/>
    <col min="6" max="6" width="25.28125" style="1" customWidth="1"/>
    <col min="7" max="7" width="25.28125" style="4" customWidth="1"/>
    <col min="8" max="8" width="27.7109375" style="1" customWidth="1"/>
    <col min="9" max="9" width="19.8515625" style="1" customWidth="1"/>
    <col min="10" max="10" width="25.8515625" style="1" customWidth="1"/>
    <col min="11" max="11" width="21.8515625" style="2" customWidth="1"/>
    <col min="12" max="16" width="30.7109375" style="1" customWidth="1"/>
    <col min="17" max="18" width="19.421875" style="1" customWidth="1"/>
    <col min="19" max="19" width="32.140625" style="1" hidden="1" customWidth="1"/>
    <col min="20" max="20" width="21.57421875" style="1" customWidth="1"/>
    <col min="21" max="24" width="11.421875" style="1" customWidth="1"/>
    <col min="25" max="16384" width="11.421875" style="1" customWidth="1"/>
  </cols>
  <sheetData>
    <row r="1" spans="1:18" ht="31.5" customHeight="1">
      <c r="A1" s="259"/>
      <c r="B1" s="259"/>
      <c r="C1" s="197" t="s">
        <v>49</v>
      </c>
      <c r="D1" s="198"/>
      <c r="E1" s="198"/>
      <c r="F1" s="198"/>
      <c r="G1" s="198"/>
      <c r="H1" s="198"/>
      <c r="I1" s="198"/>
      <c r="J1" s="199"/>
      <c r="K1" s="192" t="s">
        <v>92</v>
      </c>
      <c r="L1" s="193"/>
      <c r="M1" s="193"/>
      <c r="N1" s="193"/>
      <c r="O1" s="193"/>
      <c r="P1" s="194"/>
      <c r="Q1" s="149"/>
      <c r="R1" s="100"/>
    </row>
    <row r="2" spans="1:18" ht="19.5" customHeight="1">
      <c r="A2" s="259"/>
      <c r="B2" s="259"/>
      <c r="C2" s="200"/>
      <c r="D2" s="201"/>
      <c r="E2" s="201"/>
      <c r="F2" s="201"/>
      <c r="G2" s="201"/>
      <c r="H2" s="201"/>
      <c r="I2" s="201"/>
      <c r="J2" s="202"/>
      <c r="K2" s="190" t="s">
        <v>51</v>
      </c>
      <c r="L2" s="190"/>
      <c r="M2" s="190"/>
      <c r="N2" s="190"/>
      <c r="O2" s="190"/>
      <c r="P2" s="190"/>
      <c r="Q2" s="97"/>
      <c r="R2" s="37"/>
    </row>
    <row r="3" spans="1:18" ht="19.5" customHeight="1">
      <c r="A3" s="259"/>
      <c r="B3" s="259"/>
      <c r="C3" s="197" t="s">
        <v>50</v>
      </c>
      <c r="D3" s="198"/>
      <c r="E3" s="198"/>
      <c r="F3" s="198"/>
      <c r="G3" s="198"/>
      <c r="H3" s="198"/>
      <c r="I3" s="198"/>
      <c r="J3" s="199"/>
      <c r="K3" s="190" t="s">
        <v>52</v>
      </c>
      <c r="L3" s="190"/>
      <c r="M3" s="190"/>
      <c r="N3" s="190" t="s">
        <v>64</v>
      </c>
      <c r="O3" s="190"/>
      <c r="P3" s="190"/>
      <c r="Q3" s="97"/>
      <c r="R3" s="37"/>
    </row>
    <row r="4" spans="1:18" ht="24.75" customHeight="1">
      <c r="A4" s="260"/>
      <c r="B4" s="260"/>
      <c r="C4" s="230"/>
      <c r="D4" s="231"/>
      <c r="E4" s="231"/>
      <c r="F4" s="231"/>
      <c r="G4" s="231"/>
      <c r="H4" s="231"/>
      <c r="I4" s="231"/>
      <c r="J4" s="232"/>
      <c r="K4" s="190" t="s">
        <v>115</v>
      </c>
      <c r="L4" s="190"/>
      <c r="M4" s="190"/>
      <c r="N4" s="244">
        <v>44015</v>
      </c>
      <c r="O4" s="244"/>
      <c r="P4" s="244"/>
      <c r="Q4" s="97"/>
      <c r="R4" s="101"/>
    </row>
    <row r="5" spans="1:18" ht="31.5" customHeight="1">
      <c r="A5" s="242" t="s">
        <v>95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  <c r="L5" s="243"/>
      <c r="M5" s="243"/>
      <c r="N5" s="243"/>
      <c r="O5" s="243"/>
      <c r="P5" s="243"/>
      <c r="Q5" s="97"/>
      <c r="R5" s="102"/>
    </row>
    <row r="6" spans="1:19" ht="30.75" customHeight="1">
      <c r="A6" s="261" t="s">
        <v>3</v>
      </c>
      <c r="B6" s="261"/>
      <c r="C6" s="261"/>
      <c r="D6" s="257" t="s">
        <v>164</v>
      </c>
      <c r="E6" s="258"/>
      <c r="F6" s="258"/>
      <c r="G6" s="258"/>
      <c r="H6" s="114" t="s">
        <v>0</v>
      </c>
      <c r="I6" s="115" t="s">
        <v>1</v>
      </c>
      <c r="J6" s="176"/>
      <c r="K6" s="177"/>
      <c r="L6" s="177"/>
      <c r="M6" s="177"/>
      <c r="N6" s="177"/>
      <c r="O6" s="177"/>
      <c r="P6" s="178"/>
      <c r="Q6" s="97"/>
      <c r="R6" s="97"/>
      <c r="S6" s="415" t="s">
        <v>165</v>
      </c>
    </row>
    <row r="7" spans="1:19" ht="34.5" customHeight="1">
      <c r="A7" s="191" t="s">
        <v>59</v>
      </c>
      <c r="B7" s="191"/>
      <c r="C7" s="191"/>
      <c r="D7" s="265" t="s">
        <v>116</v>
      </c>
      <c r="E7" s="265"/>
      <c r="F7" s="265"/>
      <c r="G7" s="265"/>
      <c r="H7" s="35" t="s">
        <v>96</v>
      </c>
      <c r="I7" s="173">
        <v>256434127.85</v>
      </c>
      <c r="J7" s="179"/>
      <c r="K7" s="180"/>
      <c r="L7" s="180"/>
      <c r="M7" s="180"/>
      <c r="N7" s="180"/>
      <c r="O7" s="180"/>
      <c r="P7" s="181"/>
      <c r="Q7" s="97"/>
      <c r="R7" s="34"/>
      <c r="S7" s="415" t="s">
        <v>166</v>
      </c>
    </row>
    <row r="8" spans="1:19" ht="34.5" customHeight="1">
      <c r="A8" s="191" t="s">
        <v>2</v>
      </c>
      <c r="B8" s="191"/>
      <c r="C8" s="191"/>
      <c r="D8" s="239" t="s">
        <v>117</v>
      </c>
      <c r="E8" s="240"/>
      <c r="F8" s="240"/>
      <c r="G8" s="241"/>
      <c r="H8" s="30" t="s">
        <v>89</v>
      </c>
      <c r="I8" s="109" t="s">
        <v>4</v>
      </c>
      <c r="J8" s="179"/>
      <c r="K8" s="180"/>
      <c r="L8" s="418"/>
      <c r="M8" s="418"/>
      <c r="N8" s="180"/>
      <c r="O8" s="180"/>
      <c r="P8" s="181"/>
      <c r="Q8" s="97"/>
      <c r="R8" s="34"/>
      <c r="S8" s="415" t="s">
        <v>167</v>
      </c>
    </row>
    <row r="9" spans="1:19" ht="33" customHeight="1">
      <c r="A9" s="245" t="s">
        <v>60</v>
      </c>
      <c r="B9" s="246"/>
      <c r="C9" s="247"/>
      <c r="D9" s="251" t="s">
        <v>154</v>
      </c>
      <c r="E9" s="252"/>
      <c r="F9" s="252"/>
      <c r="G9" s="253"/>
      <c r="H9" s="30" t="s">
        <v>90</v>
      </c>
      <c r="I9" s="109" t="s">
        <v>4</v>
      </c>
      <c r="J9" s="179"/>
      <c r="K9" s="180"/>
      <c r="L9" s="418"/>
      <c r="M9" s="418"/>
      <c r="N9" s="180"/>
      <c r="O9" s="180"/>
      <c r="P9" s="181"/>
      <c r="Q9" s="34"/>
      <c r="R9" s="34"/>
      <c r="S9" s="415" t="s">
        <v>168</v>
      </c>
    </row>
    <row r="10" spans="1:19" ht="30" customHeight="1">
      <c r="A10" s="248"/>
      <c r="B10" s="249"/>
      <c r="C10" s="250"/>
      <c r="D10" s="254"/>
      <c r="E10" s="255"/>
      <c r="F10" s="255"/>
      <c r="G10" s="256"/>
      <c r="H10" s="30" t="s">
        <v>91</v>
      </c>
      <c r="I10" s="109" t="s">
        <v>4</v>
      </c>
      <c r="J10" s="179"/>
      <c r="K10" s="180"/>
      <c r="L10" s="180"/>
      <c r="M10" s="180"/>
      <c r="N10" s="180"/>
      <c r="O10" s="180"/>
      <c r="P10" s="181"/>
      <c r="Q10" s="34"/>
      <c r="R10" s="34"/>
      <c r="S10" s="415" t="s">
        <v>169</v>
      </c>
    </row>
    <row r="11" spans="1:19" ht="22.5" customHeight="1">
      <c r="A11" s="195" t="s">
        <v>103</v>
      </c>
      <c r="B11" s="195"/>
      <c r="C11" s="195"/>
      <c r="D11" s="195"/>
      <c r="E11" s="195"/>
      <c r="F11" s="195"/>
      <c r="G11" s="196"/>
      <c r="H11" s="112" t="s">
        <v>9</v>
      </c>
      <c r="I11" s="185">
        <f>SUM(I7:I10)</f>
        <v>256434127.85</v>
      </c>
      <c r="J11" s="182"/>
      <c r="K11" s="183"/>
      <c r="L11" s="183"/>
      <c r="M11" s="183"/>
      <c r="N11" s="183"/>
      <c r="O11" s="183"/>
      <c r="P11" s="184"/>
      <c r="Q11" s="34"/>
      <c r="R11" s="34"/>
      <c r="S11" s="415" t="s">
        <v>170</v>
      </c>
    </row>
    <row r="12" spans="1:19" ht="22.5" customHeight="1">
      <c r="A12" s="195" t="s">
        <v>102</v>
      </c>
      <c r="B12" s="195"/>
      <c r="C12" s="195"/>
      <c r="D12" s="195"/>
      <c r="E12" s="195"/>
      <c r="F12" s="195"/>
      <c r="G12" s="196"/>
      <c r="H12" s="112" t="s">
        <v>9</v>
      </c>
      <c r="I12" s="113">
        <f>'POA H.B.'!G80</f>
        <v>17235285</v>
      </c>
      <c r="J12" s="110"/>
      <c r="K12" s="127"/>
      <c r="L12" s="111"/>
      <c r="M12" s="111"/>
      <c r="N12" s="111"/>
      <c r="O12" s="111"/>
      <c r="P12" s="111"/>
      <c r="Q12" s="34"/>
      <c r="R12" s="34"/>
      <c r="S12" s="415" t="s">
        <v>171</v>
      </c>
    </row>
    <row r="13" spans="1:19" ht="35.25" customHeight="1">
      <c r="A13" s="206" t="s">
        <v>5</v>
      </c>
      <c r="B13" s="205" t="s">
        <v>104</v>
      </c>
      <c r="C13" s="205"/>
      <c r="D13" s="205"/>
      <c r="E13" s="203" t="s">
        <v>5</v>
      </c>
      <c r="F13" s="203" t="s">
        <v>99</v>
      </c>
      <c r="G13" s="205" t="s">
        <v>6</v>
      </c>
      <c r="H13" s="189" t="s">
        <v>135</v>
      </c>
      <c r="I13" s="189"/>
      <c r="J13" s="188" t="s">
        <v>7</v>
      </c>
      <c r="K13" s="188"/>
      <c r="L13" s="262" t="s">
        <v>93</v>
      </c>
      <c r="M13" s="263"/>
      <c r="N13" s="263"/>
      <c r="O13" s="263"/>
      <c r="P13" s="264"/>
      <c r="Q13" s="106"/>
      <c r="R13" s="103"/>
      <c r="S13" s="415" t="s">
        <v>172</v>
      </c>
    </row>
    <row r="14" spans="1:19" ht="53.25" customHeight="1">
      <c r="A14" s="206"/>
      <c r="B14" s="205"/>
      <c r="C14" s="205"/>
      <c r="D14" s="205"/>
      <c r="E14" s="204"/>
      <c r="F14" s="204"/>
      <c r="G14" s="205"/>
      <c r="H14" s="99" t="s">
        <v>8</v>
      </c>
      <c r="I14" s="108" t="s">
        <v>61</v>
      </c>
      <c r="J14" s="99" t="s">
        <v>8</v>
      </c>
      <c r="K14" s="124" t="s">
        <v>61</v>
      </c>
      <c r="L14" s="107" t="s">
        <v>182</v>
      </c>
      <c r="M14" s="107" t="s">
        <v>197</v>
      </c>
      <c r="N14" s="107" t="s">
        <v>147</v>
      </c>
      <c r="O14" s="107" t="s">
        <v>147</v>
      </c>
      <c r="P14" s="107" t="s">
        <v>147</v>
      </c>
      <c r="Q14" s="98"/>
      <c r="R14" s="98"/>
      <c r="S14" s="415" t="s">
        <v>173</v>
      </c>
    </row>
    <row r="15" spans="1:19" s="5" customFormat="1" ht="75" customHeight="1">
      <c r="A15" s="139">
        <v>1</v>
      </c>
      <c r="B15" s="207" t="s">
        <v>118</v>
      </c>
      <c r="C15" s="208"/>
      <c r="D15" s="209"/>
      <c r="E15" s="121">
        <v>1</v>
      </c>
      <c r="F15" s="142" t="s">
        <v>120</v>
      </c>
      <c r="G15" s="172" t="s">
        <v>126</v>
      </c>
      <c r="H15" s="3" t="s">
        <v>129</v>
      </c>
      <c r="I15" s="140">
        <v>100</v>
      </c>
      <c r="J15" s="3" t="s">
        <v>130</v>
      </c>
      <c r="K15" s="38" t="s">
        <v>121</v>
      </c>
      <c r="L15" s="417">
        <v>23758649.600000013</v>
      </c>
      <c r="M15" s="417">
        <v>20817739.2</v>
      </c>
      <c r="N15" s="150"/>
      <c r="O15" s="152"/>
      <c r="P15" s="153"/>
      <c r="Q15" s="151"/>
      <c r="R15" s="104"/>
      <c r="S15" s="415" t="s">
        <v>174</v>
      </c>
    </row>
    <row r="16" spans="1:19" s="5" customFormat="1" ht="75" customHeight="1">
      <c r="A16" s="155">
        <v>2</v>
      </c>
      <c r="B16" s="207" t="str">
        <f>+'POA H.D.'!B15:E15</f>
        <v>Desarrollar acciones que permitan la implementación de energías alternativas en sectores productivos de la jurisdicción</v>
      </c>
      <c r="C16" s="208"/>
      <c r="D16" s="209"/>
      <c r="E16" s="121">
        <v>2</v>
      </c>
      <c r="F16" s="142" t="s">
        <v>155</v>
      </c>
      <c r="G16" s="172" t="s">
        <v>126</v>
      </c>
      <c r="H16" s="3" t="s">
        <v>158</v>
      </c>
      <c r="I16" s="140">
        <v>1</v>
      </c>
      <c r="J16" s="38" t="s">
        <v>156</v>
      </c>
      <c r="K16" s="38" t="s">
        <v>157</v>
      </c>
      <c r="L16" s="417">
        <v>99135411.45031013</v>
      </c>
      <c r="M16" s="417">
        <v>112722327.59873371</v>
      </c>
      <c r="N16" s="150"/>
      <c r="O16" s="152"/>
      <c r="P16" s="153"/>
      <c r="Q16" s="151"/>
      <c r="R16" s="104"/>
      <c r="S16" s="415" t="s">
        <v>175</v>
      </c>
    </row>
    <row r="17" spans="1:19" s="5" customFormat="1" ht="23.25" customHeight="1">
      <c r="A17" s="233" t="s">
        <v>100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5"/>
      <c r="L17" s="416">
        <f>SUM(L15:L16)</f>
        <v>122894061.05031013</v>
      </c>
      <c r="M17" s="156">
        <f>SUM(M15:M16)</f>
        <v>133540066.79873371</v>
      </c>
      <c r="N17" s="156">
        <f>SUM(N15:N16)</f>
        <v>0</v>
      </c>
      <c r="O17" s="156">
        <f>SUM(O15:O16)</f>
        <v>0</v>
      </c>
      <c r="P17" s="156">
        <f>SUM(P15:P16)</f>
        <v>0</v>
      </c>
      <c r="Q17" s="1"/>
      <c r="R17" s="1"/>
      <c r="S17" s="415" t="s">
        <v>176</v>
      </c>
    </row>
    <row r="18" spans="1:19" s="5" customFormat="1" ht="23.25" customHeight="1">
      <c r="A18" s="233" t="s">
        <v>131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5"/>
      <c r="L18" s="419">
        <f>L17+M17+N17+O17+P17</f>
        <v>256434127.84904385</v>
      </c>
      <c r="M18" s="419"/>
      <c r="N18" s="419"/>
      <c r="O18" s="419"/>
      <c r="P18" s="419"/>
      <c r="Q18" s="1"/>
      <c r="R18" s="1"/>
      <c r="S18" s="415" t="s">
        <v>177</v>
      </c>
    </row>
    <row r="19" spans="1:19" s="5" customFormat="1" ht="23.25" customHeight="1">
      <c r="A19" s="226" t="s">
        <v>83</v>
      </c>
      <c r="B19" s="226"/>
      <c r="C19" s="226" t="s">
        <v>63</v>
      </c>
      <c r="D19" s="226"/>
      <c r="E19" s="226"/>
      <c r="F19" s="226"/>
      <c r="G19" s="226"/>
      <c r="H19" s="226"/>
      <c r="I19" s="120" t="s">
        <v>13</v>
      </c>
      <c r="J19" s="118"/>
      <c r="K19" s="33"/>
      <c r="L19" s="33"/>
      <c r="M19" s="33"/>
      <c r="N19" s="33"/>
      <c r="O19" s="33"/>
      <c r="P19" s="33"/>
      <c r="Q19" s="1"/>
      <c r="R19" s="1"/>
      <c r="S19" s="415" t="s">
        <v>178</v>
      </c>
    </row>
    <row r="20" spans="1:19" s="5" customFormat="1" ht="35.25" customHeight="1">
      <c r="A20" s="189">
        <v>0</v>
      </c>
      <c r="B20" s="213"/>
      <c r="C20" s="214" t="s">
        <v>132</v>
      </c>
      <c r="D20" s="215"/>
      <c r="E20" s="215"/>
      <c r="F20" s="215"/>
      <c r="G20" s="215"/>
      <c r="H20" s="216"/>
      <c r="I20" s="154">
        <v>44180</v>
      </c>
      <c r="J20" s="119"/>
      <c r="K20" s="187" t="s">
        <v>150</v>
      </c>
      <c r="L20" s="157" t="s">
        <v>148</v>
      </c>
      <c r="M20" s="157" t="s">
        <v>149</v>
      </c>
      <c r="N20" s="33"/>
      <c r="O20" s="33"/>
      <c r="P20" s="33"/>
      <c r="Q20" s="1"/>
      <c r="R20" s="1"/>
      <c r="S20" s="415" t="s">
        <v>179</v>
      </c>
    </row>
    <row r="21" spans="1:19" s="5" customFormat="1" ht="23.25" customHeight="1">
      <c r="A21" s="225"/>
      <c r="B21" s="226"/>
      <c r="C21" s="227"/>
      <c r="D21" s="228"/>
      <c r="E21" s="228"/>
      <c r="F21" s="228"/>
      <c r="G21" s="228"/>
      <c r="H21" s="229"/>
      <c r="I21" s="99"/>
      <c r="J21" s="119"/>
      <c r="K21" s="187"/>
      <c r="L21" s="175">
        <v>122894060.851</v>
      </c>
      <c r="M21" s="174">
        <v>133540066.79873371</v>
      </c>
      <c r="N21" s="158"/>
      <c r="O21" s="1"/>
      <c r="P21" s="1"/>
      <c r="Q21" s="1"/>
      <c r="R21" s="1"/>
      <c r="S21" s="415" t="s">
        <v>180</v>
      </c>
    </row>
    <row r="22" spans="1:19" s="5" customFormat="1" ht="17.25" customHeight="1">
      <c r="A22" s="1"/>
      <c r="B22" s="32"/>
      <c r="C22" s="32"/>
      <c r="D22" s="36"/>
      <c r="E22" s="36"/>
      <c r="F22" s="36"/>
      <c r="G22" s="36"/>
      <c r="H22" s="36"/>
      <c r="I22" s="36"/>
      <c r="J22" s="36"/>
      <c r="K22" s="126"/>
      <c r="L22" s="33"/>
      <c r="M22" s="1"/>
      <c r="N22" s="1"/>
      <c r="O22" s="1"/>
      <c r="P22" s="1"/>
      <c r="Q22" s="1"/>
      <c r="R22" s="1"/>
      <c r="S22" s="415" t="s">
        <v>181</v>
      </c>
    </row>
    <row r="23" spans="1:19" s="5" customFormat="1" ht="21.75" customHeight="1">
      <c r="A23" s="1"/>
      <c r="B23" s="31"/>
      <c r="C23" s="210" t="s">
        <v>10</v>
      </c>
      <c r="D23" s="211"/>
      <c r="E23" s="211"/>
      <c r="F23" s="212"/>
      <c r="G23" s="238" t="s">
        <v>84</v>
      </c>
      <c r="H23" s="238"/>
      <c r="I23" s="238"/>
      <c r="J23" s="116"/>
      <c r="K23" s="128"/>
      <c r="L23" s="116"/>
      <c r="M23" s="169"/>
      <c r="N23" s="105"/>
      <c r="O23" s="105"/>
      <c r="P23" s="105"/>
      <c r="Q23" s="105"/>
      <c r="R23" s="105"/>
      <c r="S23" s="415" t="s">
        <v>182</v>
      </c>
    </row>
    <row r="24" spans="1:19" ht="29.25" customHeight="1">
      <c r="A24" s="224" t="s">
        <v>11</v>
      </c>
      <c r="B24" s="224"/>
      <c r="C24" s="220" t="s">
        <v>128</v>
      </c>
      <c r="D24" s="221"/>
      <c r="E24" s="221"/>
      <c r="F24" s="222"/>
      <c r="G24" s="223" t="s">
        <v>133</v>
      </c>
      <c r="H24" s="223"/>
      <c r="I24" s="223"/>
      <c r="J24" s="117"/>
      <c r="K24" s="129"/>
      <c r="L24" s="161"/>
      <c r="M24" s="160"/>
      <c r="N24" s="37"/>
      <c r="O24" s="37"/>
      <c r="P24" s="37"/>
      <c r="Q24" s="37"/>
      <c r="R24" s="37"/>
      <c r="S24" s="415" t="s">
        <v>183</v>
      </c>
    </row>
    <row r="25" spans="1:19" ht="29.25" customHeight="1">
      <c r="A25" s="224" t="s">
        <v>12</v>
      </c>
      <c r="B25" s="224"/>
      <c r="C25" s="220" t="s">
        <v>127</v>
      </c>
      <c r="D25" s="221"/>
      <c r="E25" s="221"/>
      <c r="F25" s="222"/>
      <c r="G25" s="223" t="s">
        <v>134</v>
      </c>
      <c r="H25" s="223"/>
      <c r="I25" s="223"/>
      <c r="J25" s="117"/>
      <c r="K25" s="129"/>
      <c r="L25" s="117"/>
      <c r="M25" s="161"/>
      <c r="N25" s="37"/>
      <c r="O25" s="37"/>
      <c r="P25" s="37"/>
      <c r="Q25" s="37"/>
      <c r="R25" s="37"/>
      <c r="S25" s="415" t="s">
        <v>184</v>
      </c>
    </row>
    <row r="26" spans="1:19" ht="29.25" customHeight="1">
      <c r="A26" s="224" t="s">
        <v>13</v>
      </c>
      <c r="B26" s="224"/>
      <c r="C26" s="217">
        <f>+I20</f>
        <v>44180</v>
      </c>
      <c r="D26" s="218"/>
      <c r="E26" s="218"/>
      <c r="F26" s="219"/>
      <c r="G26" s="236">
        <f>C26</f>
        <v>44180</v>
      </c>
      <c r="H26" s="237"/>
      <c r="I26" s="237"/>
      <c r="J26" s="117"/>
      <c r="K26" s="129"/>
      <c r="L26" s="117"/>
      <c r="M26" s="161"/>
      <c r="N26" s="37"/>
      <c r="O26" s="37"/>
      <c r="P26" s="37"/>
      <c r="Q26" s="37"/>
      <c r="R26" s="37"/>
      <c r="S26" s="415" t="s">
        <v>185</v>
      </c>
    </row>
    <row r="27" ht="22.5">
      <c r="S27" s="415" t="s">
        <v>186</v>
      </c>
    </row>
    <row r="28" ht="33.75">
      <c r="S28" s="415" t="s">
        <v>187</v>
      </c>
    </row>
    <row r="29" ht="22.5">
      <c r="S29" s="415" t="s">
        <v>188</v>
      </c>
    </row>
    <row r="30" ht="22.5">
      <c r="S30" s="415" t="s">
        <v>189</v>
      </c>
    </row>
    <row r="31" ht="22.5">
      <c r="S31" s="415" t="s">
        <v>190</v>
      </c>
    </row>
    <row r="32" ht="22.5">
      <c r="S32" s="415" t="s">
        <v>191</v>
      </c>
    </row>
    <row r="33" ht="22.5">
      <c r="S33" s="415" t="s">
        <v>192</v>
      </c>
    </row>
    <row r="34" ht="22.5">
      <c r="S34" s="415" t="s">
        <v>193</v>
      </c>
    </row>
    <row r="35" ht="22.5">
      <c r="S35" s="415" t="s">
        <v>194</v>
      </c>
    </row>
    <row r="36" ht="22.5">
      <c r="S36" s="415" t="s">
        <v>195</v>
      </c>
    </row>
    <row r="37" ht="22.5">
      <c r="S37" s="415" t="s">
        <v>196</v>
      </c>
    </row>
    <row r="38" ht="22.5">
      <c r="S38" s="415" t="s">
        <v>197</v>
      </c>
    </row>
    <row r="39" ht="22.5">
      <c r="S39" s="415" t="s">
        <v>198</v>
      </c>
    </row>
    <row r="40" ht="22.5">
      <c r="S40" s="415" t="s">
        <v>199</v>
      </c>
    </row>
    <row r="41" ht="22.5">
      <c r="S41" s="415" t="s">
        <v>200</v>
      </c>
    </row>
    <row r="42" ht="22.5">
      <c r="S42" s="415" t="s">
        <v>201</v>
      </c>
    </row>
    <row r="43" ht="22.5">
      <c r="S43" s="415" t="s">
        <v>202</v>
      </c>
    </row>
    <row r="44" ht="22.5">
      <c r="S44" s="106" t="s">
        <v>147</v>
      </c>
    </row>
  </sheetData>
  <sheetProtection/>
  <mergeCells count="51">
    <mergeCell ref="D6:G6"/>
    <mergeCell ref="A1:B4"/>
    <mergeCell ref="L18:P18"/>
    <mergeCell ref="C19:H19"/>
    <mergeCell ref="A18:K18"/>
    <mergeCell ref="F13:F14"/>
    <mergeCell ref="A6:C6"/>
    <mergeCell ref="L13:P13"/>
    <mergeCell ref="D7:G7"/>
    <mergeCell ref="A7:C7"/>
    <mergeCell ref="D8:G8"/>
    <mergeCell ref="K2:P2"/>
    <mergeCell ref="B16:D16"/>
    <mergeCell ref="G13:G14"/>
    <mergeCell ref="A5:P5"/>
    <mergeCell ref="N3:P3"/>
    <mergeCell ref="N4:P4"/>
    <mergeCell ref="A9:C10"/>
    <mergeCell ref="D9:G10"/>
    <mergeCell ref="A12:G12"/>
    <mergeCell ref="C3:J4"/>
    <mergeCell ref="A26:B26"/>
    <mergeCell ref="G25:I25"/>
    <mergeCell ref="A17:K17"/>
    <mergeCell ref="G26:I26"/>
    <mergeCell ref="A19:B19"/>
    <mergeCell ref="G23:I23"/>
    <mergeCell ref="A25:B25"/>
    <mergeCell ref="C24:F24"/>
    <mergeCell ref="C26:F26"/>
    <mergeCell ref="C25:F25"/>
    <mergeCell ref="G24:I24"/>
    <mergeCell ref="A24:B24"/>
    <mergeCell ref="A21:B21"/>
    <mergeCell ref="C21:H21"/>
    <mergeCell ref="B13:D14"/>
    <mergeCell ref="A13:A14"/>
    <mergeCell ref="B15:D15"/>
    <mergeCell ref="C23:F23"/>
    <mergeCell ref="A20:B20"/>
    <mergeCell ref="C20:H20"/>
    <mergeCell ref="K20:K21"/>
    <mergeCell ref="J13:K13"/>
    <mergeCell ref="H13:I13"/>
    <mergeCell ref="K4:M4"/>
    <mergeCell ref="A8:C8"/>
    <mergeCell ref="K1:P1"/>
    <mergeCell ref="A11:G11"/>
    <mergeCell ref="K3:M3"/>
    <mergeCell ref="C1:J2"/>
    <mergeCell ref="E13:E14"/>
  </mergeCells>
  <conditionalFormatting sqref="K15">
    <cfRule type="duplicateValues" priority="4" dxfId="0" stopIfTrue="1">
      <formula>AND(COUNTIF($K$15:$K$15,K15)&gt;1,NOT(ISBLANK(K15)))</formula>
    </cfRule>
  </conditionalFormatting>
  <conditionalFormatting sqref="K16">
    <cfRule type="duplicateValues" priority="2" dxfId="0" stopIfTrue="1">
      <formula>AND(COUNTIF($K$16:$K$16,K16)&gt;1,NOT(ISBLANK(K16)))</formula>
    </cfRule>
  </conditionalFormatting>
  <conditionalFormatting sqref="J16">
    <cfRule type="duplicateValues" priority="1" dxfId="0" stopIfTrue="1">
      <formula>AND(COUNTIF($J$16:$J$16,J16)&gt;1,NOT(ISBLANK(J16)))</formula>
    </cfRule>
  </conditionalFormatting>
  <dataValidations count="2">
    <dataValidation type="list" allowBlank="1" showInputMessage="1" showErrorMessage="1" sqref="S44">
      <formula1>'POA H.A.'!#REF!</formula1>
    </dataValidation>
    <dataValidation type="list" allowBlank="1" showInputMessage="1" showErrorMessage="1" sqref="L14:P14">
      <formula1>$S$6:$S$58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SheetLayoutView="100" zoomScalePageLayoutView="0" workbookViewId="0" topLeftCell="A1">
      <selection activeCell="J15" sqref="J15"/>
    </sheetView>
  </sheetViews>
  <sheetFormatPr defaultColWidth="11.421875" defaultRowHeight="12.75"/>
  <cols>
    <col min="1" max="2" width="34.28125" style="1" customWidth="1"/>
    <col min="3" max="3" width="27.28125" style="1" customWidth="1"/>
    <col min="4" max="4" width="13.7109375" style="12" customWidth="1"/>
    <col min="5" max="5" width="14.421875" style="13" customWidth="1"/>
    <col min="6" max="6" width="15.28125" style="14" customWidth="1"/>
    <col min="7" max="7" width="17.7109375" style="13" customWidth="1"/>
    <col min="8" max="8" width="5.7109375" style="6" customWidth="1"/>
    <col min="9" max="9" width="11.7109375" style="6" customWidth="1"/>
    <col min="10" max="10" width="6.7109375" style="6" customWidth="1"/>
    <col min="11" max="18" width="5.7109375" style="6" customWidth="1"/>
    <col min="19" max="19" width="6.28125" style="6" customWidth="1"/>
    <col min="20" max="29" width="11.421875" style="1" hidden="1" customWidth="1"/>
    <col min="30" max="16384" width="11.421875" style="1" customWidth="1"/>
  </cols>
  <sheetData>
    <row r="1" spans="1:19" ht="34.5" customHeight="1">
      <c r="A1" s="318"/>
      <c r="B1" s="133"/>
      <c r="C1" s="355" t="s">
        <v>14</v>
      </c>
      <c r="D1" s="356"/>
      <c r="E1" s="356"/>
      <c r="F1" s="356"/>
      <c r="G1" s="356"/>
      <c r="H1" s="356"/>
      <c r="I1" s="356"/>
      <c r="J1" s="356"/>
      <c r="K1" s="356"/>
      <c r="L1" s="324" t="s">
        <v>92</v>
      </c>
      <c r="M1" s="325"/>
      <c r="N1" s="325"/>
      <c r="O1" s="325"/>
      <c r="P1" s="325"/>
      <c r="Q1" s="325"/>
      <c r="R1" s="325"/>
      <c r="S1" s="326"/>
    </row>
    <row r="2" spans="1:19" ht="25.5" customHeight="1">
      <c r="A2" s="319"/>
      <c r="B2" s="134"/>
      <c r="C2" s="357"/>
      <c r="D2" s="358"/>
      <c r="E2" s="358"/>
      <c r="F2" s="358"/>
      <c r="G2" s="358"/>
      <c r="H2" s="358"/>
      <c r="I2" s="358"/>
      <c r="J2" s="358"/>
      <c r="K2" s="358"/>
      <c r="L2" s="327" t="s">
        <v>51</v>
      </c>
      <c r="M2" s="328"/>
      <c r="N2" s="328"/>
      <c r="O2" s="328"/>
      <c r="P2" s="328"/>
      <c r="Q2" s="328"/>
      <c r="R2" s="328"/>
      <c r="S2" s="329"/>
    </row>
    <row r="3" spans="1:19" ht="19.5" customHeight="1">
      <c r="A3" s="319"/>
      <c r="B3" s="134"/>
      <c r="C3" s="333" t="s">
        <v>50</v>
      </c>
      <c r="D3" s="334"/>
      <c r="E3" s="334"/>
      <c r="F3" s="334"/>
      <c r="G3" s="334"/>
      <c r="H3" s="334"/>
      <c r="I3" s="334"/>
      <c r="J3" s="334"/>
      <c r="K3" s="335"/>
      <c r="L3" s="330" t="s">
        <v>52</v>
      </c>
      <c r="M3" s="330"/>
      <c r="N3" s="330"/>
      <c r="O3" s="330"/>
      <c r="P3" s="345" t="s">
        <v>65</v>
      </c>
      <c r="Q3" s="345"/>
      <c r="R3" s="345"/>
      <c r="S3" s="346"/>
    </row>
    <row r="4" spans="1:19" ht="21.75" customHeight="1" thickBot="1">
      <c r="A4" s="319"/>
      <c r="B4" s="134"/>
      <c r="C4" s="336"/>
      <c r="D4" s="337"/>
      <c r="E4" s="337"/>
      <c r="F4" s="337"/>
      <c r="G4" s="337"/>
      <c r="H4" s="337"/>
      <c r="I4" s="337"/>
      <c r="J4" s="337"/>
      <c r="K4" s="338"/>
      <c r="L4" s="312" t="str">
        <f>+'POA H.A.'!K4</f>
        <v>Versión 2</v>
      </c>
      <c r="M4" s="313"/>
      <c r="N4" s="313"/>
      <c r="O4" s="314"/>
      <c r="P4" s="315">
        <f>+'POA H.A.'!N4</f>
        <v>44015</v>
      </c>
      <c r="Q4" s="316"/>
      <c r="R4" s="316"/>
      <c r="S4" s="317"/>
    </row>
    <row r="5" spans="1:19" ht="12.75" customHeight="1">
      <c r="A5" s="347" t="s">
        <v>53</v>
      </c>
      <c r="B5" s="348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50"/>
    </row>
    <row r="6" spans="1:19" ht="12.75" customHeight="1" thickBot="1">
      <c r="A6" s="351"/>
      <c r="B6" s="352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4"/>
    </row>
    <row r="7" spans="1:19" ht="18" customHeight="1">
      <c r="A7" s="298" t="s">
        <v>144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</row>
    <row r="8" spans="1:19" ht="13.5" thickBot="1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</row>
    <row r="9" spans="1:19" s="39" customFormat="1" ht="18" customHeight="1">
      <c r="A9" s="339" t="s">
        <v>85</v>
      </c>
      <c r="B9" s="340"/>
      <c r="C9" s="340"/>
      <c r="D9" s="340"/>
      <c r="E9" s="340"/>
      <c r="F9" s="340"/>
      <c r="G9" s="3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</row>
    <row r="10" spans="1:19" ht="12.75" customHeight="1">
      <c r="A10" s="320" t="s">
        <v>82</v>
      </c>
      <c r="B10" s="321"/>
      <c r="C10" s="321"/>
      <c r="D10" s="269" t="s">
        <v>81</v>
      </c>
      <c r="E10" s="269" t="s">
        <v>78</v>
      </c>
      <c r="F10" s="270" t="s">
        <v>17</v>
      </c>
      <c r="G10" s="270" t="s">
        <v>79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92"/>
    </row>
    <row r="11" spans="1:19" ht="12.75">
      <c r="A11" s="322"/>
      <c r="B11" s="323"/>
      <c r="C11" s="323"/>
      <c r="D11" s="269"/>
      <c r="E11" s="269"/>
      <c r="F11" s="270"/>
      <c r="G11" s="270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93"/>
    </row>
    <row r="12" spans="1:19" ht="12.75">
      <c r="A12" s="299" t="s">
        <v>80</v>
      </c>
      <c r="B12" s="300"/>
      <c r="C12" s="301"/>
      <c r="D12" s="44"/>
      <c r="E12" s="45"/>
      <c r="F12" s="46"/>
      <c r="G12" s="46"/>
      <c r="H12" s="43"/>
      <c r="I12" s="170"/>
      <c r="J12" s="43"/>
      <c r="K12" s="43"/>
      <c r="L12" s="43"/>
      <c r="M12" s="43"/>
      <c r="N12" s="43"/>
      <c r="O12" s="43"/>
      <c r="P12" s="43"/>
      <c r="Q12" s="43"/>
      <c r="R12" s="43"/>
      <c r="S12" s="93"/>
    </row>
    <row r="13" spans="1:19" ht="12.75">
      <c r="A13" s="299" t="s">
        <v>74</v>
      </c>
      <c r="B13" s="300"/>
      <c r="C13" s="300"/>
      <c r="D13" s="47"/>
      <c r="E13" s="48"/>
      <c r="F13" s="47"/>
      <c r="G13" s="48"/>
      <c r="H13" s="49"/>
      <c r="I13" s="171"/>
      <c r="J13" s="49"/>
      <c r="K13" s="49"/>
      <c r="L13" s="49"/>
      <c r="M13" s="49"/>
      <c r="N13" s="49"/>
      <c r="O13" s="49"/>
      <c r="P13" s="49"/>
      <c r="Q13" s="49"/>
      <c r="R13" s="49"/>
      <c r="S13" s="94"/>
    </row>
    <row r="14" spans="1:19" ht="12.75">
      <c r="A14" s="299" t="s">
        <v>75</v>
      </c>
      <c r="B14" s="300"/>
      <c r="C14" s="300"/>
      <c r="D14" s="47"/>
      <c r="E14" s="48"/>
      <c r="F14" s="47"/>
      <c r="G14" s="48"/>
      <c r="H14" s="49"/>
      <c r="I14" s="171"/>
      <c r="J14" s="49"/>
      <c r="K14" s="49"/>
      <c r="L14" s="49"/>
      <c r="M14" s="49"/>
      <c r="N14" s="49"/>
      <c r="O14" s="49"/>
      <c r="P14" s="49"/>
      <c r="Q14" s="49"/>
      <c r="R14" s="49"/>
      <c r="S14" s="94"/>
    </row>
    <row r="15" spans="1:19" ht="12.75">
      <c r="A15" s="299" t="s">
        <v>76</v>
      </c>
      <c r="B15" s="300"/>
      <c r="C15" s="300"/>
      <c r="D15" s="47"/>
      <c r="E15" s="48"/>
      <c r="F15" s="47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94"/>
    </row>
    <row r="16" spans="1:19" ht="12.75">
      <c r="A16" s="299" t="s">
        <v>77</v>
      </c>
      <c r="B16" s="300"/>
      <c r="C16" s="300"/>
      <c r="D16" s="47"/>
      <c r="E16" s="48"/>
      <c r="F16" s="47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94"/>
    </row>
    <row r="17" spans="1:19" ht="13.5" thickBot="1">
      <c r="A17" s="285" t="s">
        <v>29</v>
      </c>
      <c r="B17" s="286"/>
      <c r="C17" s="286"/>
      <c r="D17" s="286"/>
      <c r="E17" s="286"/>
      <c r="F17" s="287"/>
      <c r="G17" s="58">
        <v>0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6"/>
    </row>
    <row r="18" spans="1:19" ht="18.75" customHeight="1">
      <c r="A18" s="310" t="s">
        <v>114</v>
      </c>
      <c r="B18" s="311"/>
      <c r="C18" s="311"/>
      <c r="D18" s="311"/>
      <c r="E18" s="311"/>
      <c r="F18" s="311"/>
      <c r="G18" s="3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</row>
    <row r="19" spans="1:19" s="8" customFormat="1" ht="11.25" customHeight="1">
      <c r="A19" s="360" t="s">
        <v>112</v>
      </c>
      <c r="B19" s="269" t="s">
        <v>16</v>
      </c>
      <c r="C19" s="269" t="s">
        <v>113</v>
      </c>
      <c r="D19" s="270" t="s">
        <v>17</v>
      </c>
      <c r="E19" s="270" t="s">
        <v>18</v>
      </c>
      <c r="F19" s="269" t="s">
        <v>19</v>
      </c>
      <c r="G19" s="270" t="s">
        <v>20</v>
      </c>
      <c r="H19" s="274" t="s">
        <v>21</v>
      </c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6"/>
    </row>
    <row r="20" spans="1:19" s="9" customFormat="1" ht="8.25">
      <c r="A20" s="360"/>
      <c r="B20" s="269"/>
      <c r="C20" s="269"/>
      <c r="D20" s="270"/>
      <c r="E20" s="270"/>
      <c r="F20" s="269"/>
      <c r="G20" s="270"/>
      <c r="H20" s="52" t="s">
        <v>22</v>
      </c>
      <c r="I20" s="52" t="s">
        <v>58</v>
      </c>
      <c r="J20" s="52" t="s">
        <v>23</v>
      </c>
      <c r="K20" s="52" t="s">
        <v>24</v>
      </c>
      <c r="L20" s="52" t="s">
        <v>25</v>
      </c>
      <c r="M20" s="52" t="s">
        <v>26</v>
      </c>
      <c r="N20" s="52" t="s">
        <v>27</v>
      </c>
      <c r="O20" s="52" t="s">
        <v>28</v>
      </c>
      <c r="P20" s="52" t="s">
        <v>54</v>
      </c>
      <c r="Q20" s="52" t="s">
        <v>55</v>
      </c>
      <c r="R20" s="52" t="s">
        <v>56</v>
      </c>
      <c r="S20" s="53" t="s">
        <v>57</v>
      </c>
    </row>
    <row r="21" spans="1:19" ht="102">
      <c r="A21" s="146" t="s">
        <v>151</v>
      </c>
      <c r="B21" s="159" t="s">
        <v>163</v>
      </c>
      <c r="C21" s="145" t="s">
        <v>162</v>
      </c>
      <c r="D21" s="55">
        <v>1</v>
      </c>
      <c r="E21" s="147">
        <v>3085950</v>
      </c>
      <c r="F21" s="47">
        <v>6</v>
      </c>
      <c r="G21" s="147">
        <f>(D21*E21*F21)+(D21*E21*F21)*0.004</f>
        <v>18589762.8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</row>
    <row r="22" spans="1:19" ht="13.5" thickBot="1">
      <c r="A22" s="285" t="s">
        <v>29</v>
      </c>
      <c r="B22" s="286"/>
      <c r="C22" s="286"/>
      <c r="D22" s="286"/>
      <c r="E22" s="286"/>
      <c r="F22" s="287"/>
      <c r="G22" s="58">
        <f>SUM(G21:G21)</f>
        <v>18589762.8</v>
      </c>
      <c r="H22" s="302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4"/>
    </row>
    <row r="23" spans="1:19" s="5" customFormat="1" ht="18" customHeight="1" thickBot="1">
      <c r="A23" s="310" t="s">
        <v>30</v>
      </c>
      <c r="B23" s="311"/>
      <c r="C23" s="311"/>
      <c r="D23" s="311"/>
      <c r="E23" s="311"/>
      <c r="F23" s="311"/>
      <c r="G23" s="311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</row>
    <row r="24" spans="1:19" s="10" customFormat="1" ht="16.5" customHeight="1">
      <c r="A24" s="290" t="s">
        <v>31</v>
      </c>
      <c r="B24" s="291"/>
      <c r="C24" s="292"/>
      <c r="D24" s="280" t="s">
        <v>32</v>
      </c>
      <c r="E24" s="288" t="s">
        <v>17</v>
      </c>
      <c r="F24" s="308" t="s">
        <v>33</v>
      </c>
      <c r="G24" s="280" t="s">
        <v>20</v>
      </c>
      <c r="H24" s="274" t="s">
        <v>21</v>
      </c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6"/>
    </row>
    <row r="25" spans="1:19" s="8" customFormat="1" ht="14.25" customHeight="1">
      <c r="A25" s="293"/>
      <c r="B25" s="294"/>
      <c r="C25" s="295"/>
      <c r="D25" s="281"/>
      <c r="E25" s="289"/>
      <c r="F25" s="309"/>
      <c r="G25" s="281"/>
      <c r="H25" s="52" t="s">
        <v>22</v>
      </c>
      <c r="I25" s="52" t="s">
        <v>58</v>
      </c>
      <c r="J25" s="52" t="s">
        <v>23</v>
      </c>
      <c r="K25" s="52" t="s">
        <v>24</v>
      </c>
      <c r="L25" s="52" t="s">
        <v>25</v>
      </c>
      <c r="M25" s="52" t="s">
        <v>26</v>
      </c>
      <c r="N25" s="52" t="s">
        <v>27</v>
      </c>
      <c r="O25" s="52" t="s">
        <v>28</v>
      </c>
      <c r="P25" s="52" t="s">
        <v>54</v>
      </c>
      <c r="Q25" s="52" t="s">
        <v>55</v>
      </c>
      <c r="R25" s="52" t="s">
        <v>56</v>
      </c>
      <c r="S25" s="53" t="s">
        <v>57</v>
      </c>
    </row>
    <row r="26" spans="1:19" s="9" customFormat="1" ht="12.75" customHeight="1">
      <c r="A26" s="296"/>
      <c r="B26" s="297"/>
      <c r="C26" s="297"/>
      <c r="D26" s="61"/>
      <c r="E26" s="61"/>
      <c r="F26" s="62"/>
      <c r="G26" s="6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</row>
    <row r="27" spans="1:19" s="9" customFormat="1" ht="12.75" customHeight="1">
      <c r="A27" s="296"/>
      <c r="B27" s="297"/>
      <c r="C27" s="297"/>
      <c r="D27" s="63"/>
      <c r="E27" s="63"/>
      <c r="F27" s="45"/>
      <c r="G27" s="48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</row>
    <row r="28" spans="1:19" s="9" customFormat="1" ht="12.75" customHeight="1">
      <c r="A28" s="296"/>
      <c r="B28" s="297"/>
      <c r="C28" s="297"/>
      <c r="D28" s="63"/>
      <c r="E28" s="63"/>
      <c r="F28" s="45"/>
      <c r="G28" s="48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3"/>
    </row>
    <row r="29" spans="1:19" s="9" customFormat="1" ht="12.75" customHeight="1">
      <c r="A29" s="64"/>
      <c r="B29" s="132"/>
      <c r="C29" s="65"/>
      <c r="D29" s="63"/>
      <c r="E29" s="63"/>
      <c r="F29" s="45"/>
      <c r="G29" s="48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/>
    </row>
    <row r="30" spans="1:19" ht="12.75" customHeight="1" thickBot="1">
      <c r="A30" s="285" t="s">
        <v>29</v>
      </c>
      <c r="B30" s="286"/>
      <c r="C30" s="286"/>
      <c r="D30" s="286"/>
      <c r="E30" s="286"/>
      <c r="F30" s="287"/>
      <c r="G30" s="58">
        <f>SUM(G26:G29)</f>
        <v>0</v>
      </c>
      <c r="H30" s="66"/>
      <c r="I30" s="67"/>
      <c r="J30" s="67"/>
      <c r="K30" s="67"/>
      <c r="L30" s="67"/>
      <c r="M30" s="67"/>
      <c r="N30" s="68"/>
      <c r="O30" s="69"/>
      <c r="P30" s="69"/>
      <c r="Q30" s="69"/>
      <c r="R30" s="69"/>
      <c r="S30" s="70"/>
    </row>
    <row r="31" spans="1:19" s="5" customFormat="1" ht="18.75" customHeight="1" thickBot="1">
      <c r="A31" s="331" t="s">
        <v>34</v>
      </c>
      <c r="B31" s="332"/>
      <c r="C31" s="332"/>
      <c r="D31" s="332"/>
      <c r="E31" s="332"/>
      <c r="F31" s="332"/>
      <c r="G31" s="332"/>
      <c r="H31" s="302"/>
      <c r="I31" s="303"/>
      <c r="J31" s="303"/>
      <c r="K31" s="303"/>
      <c r="L31" s="303"/>
      <c r="M31" s="303"/>
      <c r="N31" s="303"/>
      <c r="O31" s="59"/>
      <c r="P31" s="59"/>
      <c r="Q31" s="59"/>
      <c r="R31" s="59"/>
      <c r="S31" s="60"/>
    </row>
    <row r="32" spans="1:19" s="5" customFormat="1" ht="12.75">
      <c r="A32" s="71"/>
      <c r="B32" s="136"/>
      <c r="C32" s="72"/>
      <c r="D32" s="73"/>
      <c r="E32" s="74"/>
      <c r="F32" s="75"/>
      <c r="G32" s="74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</row>
    <row r="33" spans="1:19" s="8" customFormat="1" ht="15.75" customHeight="1">
      <c r="A33" s="290" t="s">
        <v>31</v>
      </c>
      <c r="B33" s="291"/>
      <c r="C33" s="292"/>
      <c r="D33" s="280" t="s">
        <v>32</v>
      </c>
      <c r="E33" s="288" t="s">
        <v>17</v>
      </c>
      <c r="F33" s="308" t="s">
        <v>33</v>
      </c>
      <c r="G33" s="280" t="s">
        <v>20</v>
      </c>
      <c r="H33" s="274" t="s">
        <v>21</v>
      </c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6"/>
    </row>
    <row r="34" spans="1:19" s="9" customFormat="1" ht="13.5" customHeight="1">
      <c r="A34" s="293"/>
      <c r="B34" s="294"/>
      <c r="C34" s="295"/>
      <c r="D34" s="281"/>
      <c r="E34" s="289"/>
      <c r="F34" s="309"/>
      <c r="G34" s="281"/>
      <c r="H34" s="52" t="s">
        <v>22</v>
      </c>
      <c r="I34" s="52" t="s">
        <v>58</v>
      </c>
      <c r="J34" s="52" t="s">
        <v>23</v>
      </c>
      <c r="K34" s="52" t="s">
        <v>24</v>
      </c>
      <c r="L34" s="52" t="s">
        <v>25</v>
      </c>
      <c r="M34" s="52" t="s">
        <v>26</v>
      </c>
      <c r="N34" s="52" t="s">
        <v>27</v>
      </c>
      <c r="O34" s="52" t="s">
        <v>28</v>
      </c>
      <c r="P34" s="52" t="s">
        <v>54</v>
      </c>
      <c r="Q34" s="52" t="s">
        <v>55</v>
      </c>
      <c r="R34" s="52" t="s">
        <v>56</v>
      </c>
      <c r="S34" s="53" t="s">
        <v>57</v>
      </c>
    </row>
    <row r="35" spans="1:19" ht="12.75">
      <c r="A35" s="300"/>
      <c r="B35" s="300"/>
      <c r="C35" s="301"/>
      <c r="D35" s="55"/>
      <c r="E35" s="48"/>
      <c r="F35" s="47"/>
      <c r="G35" s="48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</row>
    <row r="36" spans="1:19" ht="12.75">
      <c r="A36" s="300"/>
      <c r="B36" s="300"/>
      <c r="C36" s="301"/>
      <c r="D36" s="55"/>
      <c r="E36" s="48"/>
      <c r="F36" s="47"/>
      <c r="G36" s="48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</row>
    <row r="37" spans="1:19" ht="12.75">
      <c r="A37" s="300"/>
      <c r="B37" s="300"/>
      <c r="C37" s="301"/>
      <c r="D37" s="55"/>
      <c r="E37" s="48"/>
      <c r="F37" s="47"/>
      <c r="G37" s="48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</row>
    <row r="38" spans="1:19" ht="12.75">
      <c r="A38" s="300"/>
      <c r="B38" s="300"/>
      <c r="C38" s="301"/>
      <c r="D38" s="55"/>
      <c r="E38" s="48"/>
      <c r="F38" s="47"/>
      <c r="G38" s="48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3.5" thickBot="1">
      <c r="A39" s="285" t="s">
        <v>29</v>
      </c>
      <c r="B39" s="286"/>
      <c r="C39" s="286"/>
      <c r="D39" s="286"/>
      <c r="E39" s="286"/>
      <c r="F39" s="287"/>
      <c r="G39" s="78">
        <f>SUM(G35:G38)</f>
        <v>0</v>
      </c>
      <c r="H39" s="305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7"/>
    </row>
    <row r="40" spans="1:19" ht="21" customHeight="1" thickBot="1">
      <c r="A40" s="79" t="s">
        <v>37</v>
      </c>
      <c r="B40" s="137"/>
      <c r="C40" s="80"/>
      <c r="D40" s="81"/>
      <c r="E40" s="82"/>
      <c r="F40" s="83"/>
      <c r="G40" s="8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s="8" customFormat="1" ht="16.5" customHeight="1">
      <c r="A41" s="341" t="s">
        <v>15</v>
      </c>
      <c r="B41" s="342"/>
      <c r="C41" s="343"/>
      <c r="D41" s="269" t="s">
        <v>35</v>
      </c>
      <c r="E41" s="361" t="s">
        <v>17</v>
      </c>
      <c r="F41" s="308" t="s">
        <v>33</v>
      </c>
      <c r="G41" s="280" t="s">
        <v>20</v>
      </c>
      <c r="H41" s="277" t="s">
        <v>21</v>
      </c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9"/>
    </row>
    <row r="42" spans="1:19" s="9" customFormat="1" ht="13.5" customHeight="1">
      <c r="A42" s="322"/>
      <c r="B42" s="323"/>
      <c r="C42" s="344"/>
      <c r="D42" s="269"/>
      <c r="E42" s="309"/>
      <c r="F42" s="309"/>
      <c r="G42" s="281"/>
      <c r="H42" s="52" t="s">
        <v>22</v>
      </c>
      <c r="I42" s="52" t="s">
        <v>58</v>
      </c>
      <c r="J42" s="52" t="s">
        <v>23</v>
      </c>
      <c r="K42" s="52" t="s">
        <v>24</v>
      </c>
      <c r="L42" s="52" t="s">
        <v>25</v>
      </c>
      <c r="M42" s="52" t="s">
        <v>26</v>
      </c>
      <c r="N42" s="52" t="s">
        <v>27</v>
      </c>
      <c r="O42" s="52" t="s">
        <v>28</v>
      </c>
      <c r="P42" s="52" t="s">
        <v>54</v>
      </c>
      <c r="Q42" s="52" t="s">
        <v>55</v>
      </c>
      <c r="R42" s="52" t="s">
        <v>56</v>
      </c>
      <c r="S42" s="53" t="s">
        <v>57</v>
      </c>
    </row>
    <row r="43" spans="1:19" ht="12.75">
      <c r="A43" s="322"/>
      <c r="B43" s="323"/>
      <c r="C43" s="344"/>
      <c r="D43" s="55"/>
      <c r="E43" s="48"/>
      <c r="F43" s="47"/>
      <c r="G43" s="48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</row>
    <row r="44" spans="1:19" ht="12.75">
      <c r="A44" s="271"/>
      <c r="B44" s="272"/>
      <c r="C44" s="273"/>
      <c r="D44" s="55"/>
      <c r="E44" s="48"/>
      <c r="F44" s="47"/>
      <c r="G44" s="48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</row>
    <row r="45" spans="1:19" ht="12.75">
      <c r="A45" s="271"/>
      <c r="B45" s="272"/>
      <c r="C45" s="273"/>
      <c r="D45" s="55"/>
      <c r="E45" s="48"/>
      <c r="F45" s="47"/>
      <c r="G45" s="48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</row>
    <row r="46" spans="1:19" ht="12.75">
      <c r="A46" s="84"/>
      <c r="B46" s="138"/>
      <c r="C46" s="85"/>
      <c r="D46" s="55"/>
      <c r="E46" s="48"/>
      <c r="F46" s="47"/>
      <c r="G46" s="48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7"/>
    </row>
    <row r="47" spans="1:19" ht="13.5" thickBot="1">
      <c r="A47" s="285" t="s">
        <v>29</v>
      </c>
      <c r="B47" s="286"/>
      <c r="C47" s="286"/>
      <c r="D47" s="286"/>
      <c r="E47" s="286"/>
      <c r="F47" s="287"/>
      <c r="G47" s="78">
        <f>SUM(G43:G46)</f>
        <v>0</v>
      </c>
      <c r="H47" s="302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4"/>
    </row>
    <row r="48" spans="1:19" ht="21.75" customHeight="1" thickBot="1">
      <c r="A48" s="79" t="s">
        <v>38</v>
      </c>
      <c r="B48" s="137"/>
      <c r="C48" s="80"/>
      <c r="D48" s="81"/>
      <c r="E48" s="82"/>
      <c r="F48" s="83"/>
      <c r="G48" s="82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60"/>
    </row>
    <row r="49" spans="1:19" s="8" customFormat="1" ht="12.75" customHeight="1">
      <c r="A49" s="360" t="s">
        <v>15</v>
      </c>
      <c r="B49" s="131"/>
      <c r="C49" s="269" t="s">
        <v>39</v>
      </c>
      <c r="D49" s="282" t="s">
        <v>40</v>
      </c>
      <c r="E49" s="284" t="s">
        <v>41</v>
      </c>
      <c r="F49" s="269" t="s">
        <v>42</v>
      </c>
      <c r="G49" s="280" t="s">
        <v>20</v>
      </c>
      <c r="H49" s="277" t="s">
        <v>21</v>
      </c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9"/>
    </row>
    <row r="50" spans="1:19" s="9" customFormat="1" ht="13.5" customHeight="1">
      <c r="A50" s="360"/>
      <c r="B50" s="131"/>
      <c r="C50" s="269"/>
      <c r="D50" s="283"/>
      <c r="E50" s="284"/>
      <c r="F50" s="269"/>
      <c r="G50" s="281"/>
      <c r="H50" s="52" t="s">
        <v>22</v>
      </c>
      <c r="I50" s="52" t="s">
        <v>58</v>
      </c>
      <c r="J50" s="52" t="s">
        <v>23</v>
      </c>
      <c r="K50" s="52" t="s">
        <v>24</v>
      </c>
      <c r="L50" s="52" t="s">
        <v>25</v>
      </c>
      <c r="M50" s="52" t="s">
        <v>26</v>
      </c>
      <c r="N50" s="52" t="s">
        <v>27</v>
      </c>
      <c r="O50" s="52" t="s">
        <v>28</v>
      </c>
      <c r="P50" s="52" t="s">
        <v>54</v>
      </c>
      <c r="Q50" s="52" t="s">
        <v>55</v>
      </c>
      <c r="R50" s="52" t="s">
        <v>56</v>
      </c>
      <c r="S50" s="53" t="s">
        <v>57</v>
      </c>
    </row>
    <row r="51" spans="1:19" ht="12.75">
      <c r="A51" s="54"/>
      <c r="B51" s="135"/>
      <c r="C51" s="47"/>
      <c r="D51" s="55"/>
      <c r="E51" s="48"/>
      <c r="F51" s="47"/>
      <c r="G51" s="48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7"/>
    </row>
    <row r="52" spans="1:19" ht="12.75">
      <c r="A52" s="54"/>
      <c r="B52" s="135"/>
      <c r="C52" s="47"/>
      <c r="D52" s="55"/>
      <c r="E52" s="48"/>
      <c r="F52" s="47"/>
      <c r="G52" s="48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7"/>
    </row>
    <row r="53" spans="1:19" ht="12.75">
      <c r="A53" s="54"/>
      <c r="B53" s="135"/>
      <c r="C53" s="47"/>
      <c r="D53" s="55"/>
      <c r="E53" s="48"/>
      <c r="F53" s="47"/>
      <c r="G53" s="48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</row>
    <row r="54" spans="1:19" ht="12.75">
      <c r="A54" s="54"/>
      <c r="B54" s="135"/>
      <c r="C54" s="47"/>
      <c r="D54" s="55"/>
      <c r="E54" s="48"/>
      <c r="F54" s="47"/>
      <c r="G54" s="48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</row>
    <row r="55" spans="1:19" ht="13.5" thickBot="1">
      <c r="A55" s="285" t="s">
        <v>29</v>
      </c>
      <c r="B55" s="286"/>
      <c r="C55" s="286"/>
      <c r="D55" s="286"/>
      <c r="E55" s="286"/>
      <c r="F55" s="287"/>
      <c r="G55" s="86">
        <f>SUM(G51:G54)</f>
        <v>0</v>
      </c>
      <c r="H55" s="302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4"/>
    </row>
    <row r="56" spans="1:19" ht="22.5" customHeight="1" thickBot="1">
      <c r="A56" s="79" t="s">
        <v>43</v>
      </c>
      <c r="B56" s="137"/>
      <c r="C56" s="80"/>
      <c r="D56" s="81"/>
      <c r="E56" s="82"/>
      <c r="F56" s="83"/>
      <c r="G56" s="8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</row>
    <row r="57" spans="1:19" s="8" customFormat="1" ht="12.75" customHeight="1">
      <c r="A57" s="341" t="s">
        <v>15</v>
      </c>
      <c r="B57" s="342"/>
      <c r="C57" s="342"/>
      <c r="D57" s="342"/>
      <c r="E57" s="343"/>
      <c r="F57" s="269" t="s">
        <v>39</v>
      </c>
      <c r="G57" s="270" t="s">
        <v>36</v>
      </c>
      <c r="H57" s="277" t="s">
        <v>21</v>
      </c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9"/>
    </row>
    <row r="58" spans="1:19" s="9" customFormat="1" ht="13.5" customHeight="1">
      <c r="A58" s="322"/>
      <c r="B58" s="323"/>
      <c r="C58" s="323"/>
      <c r="D58" s="323"/>
      <c r="E58" s="344"/>
      <c r="F58" s="269"/>
      <c r="G58" s="270"/>
      <c r="H58" s="52" t="s">
        <v>22</v>
      </c>
      <c r="I58" s="52" t="s">
        <v>58</v>
      </c>
      <c r="J58" s="52" t="s">
        <v>23</v>
      </c>
      <c r="K58" s="52" t="s">
        <v>24</v>
      </c>
      <c r="L58" s="52" t="s">
        <v>25</v>
      </c>
      <c r="M58" s="52" t="s">
        <v>26</v>
      </c>
      <c r="N58" s="52" t="s">
        <v>27</v>
      </c>
      <c r="O58" s="52" t="s">
        <v>28</v>
      </c>
      <c r="P58" s="52" t="s">
        <v>54</v>
      </c>
      <c r="Q58" s="52" t="s">
        <v>55</v>
      </c>
      <c r="R58" s="52" t="s">
        <v>56</v>
      </c>
      <c r="S58" s="53" t="s">
        <v>57</v>
      </c>
    </row>
    <row r="59" spans="1:19" ht="12.75">
      <c r="A59" s="299"/>
      <c r="B59" s="300"/>
      <c r="C59" s="300"/>
      <c r="D59" s="300"/>
      <c r="E59" s="301"/>
      <c r="F59" s="47"/>
      <c r="G59" s="48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</row>
    <row r="60" spans="1:19" ht="12.75">
      <c r="A60" s="299"/>
      <c r="B60" s="300"/>
      <c r="C60" s="300"/>
      <c r="D60" s="300"/>
      <c r="E60" s="301"/>
      <c r="F60" s="47"/>
      <c r="G60" s="48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</row>
    <row r="61" spans="1:19" ht="12.75">
      <c r="A61" s="299"/>
      <c r="B61" s="300"/>
      <c r="C61" s="300"/>
      <c r="D61" s="300"/>
      <c r="E61" s="301"/>
      <c r="F61" s="47"/>
      <c r="G61" s="48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7"/>
    </row>
    <row r="62" spans="1:19" ht="12.75">
      <c r="A62" s="299"/>
      <c r="B62" s="300"/>
      <c r="C62" s="300"/>
      <c r="D62" s="300"/>
      <c r="E62" s="301"/>
      <c r="F62" s="47"/>
      <c r="G62" s="48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7"/>
    </row>
    <row r="63" spans="1:19" ht="13.5" thickBot="1">
      <c r="A63" s="285" t="s">
        <v>29</v>
      </c>
      <c r="B63" s="286"/>
      <c r="C63" s="286"/>
      <c r="D63" s="286"/>
      <c r="E63" s="286"/>
      <c r="F63" s="287"/>
      <c r="G63" s="86">
        <f>SUM(G59:G62)</f>
        <v>0</v>
      </c>
      <c r="H63" s="302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4"/>
    </row>
    <row r="64" spans="1:19" s="5" customFormat="1" ht="19.5" customHeight="1" thickBot="1">
      <c r="A64" s="79" t="s">
        <v>44</v>
      </c>
      <c r="B64" s="137"/>
      <c r="C64" s="80"/>
      <c r="D64" s="81"/>
      <c r="E64" s="82"/>
      <c r="F64" s="83"/>
      <c r="G64" s="82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60"/>
    </row>
    <row r="65" spans="1:19" s="8" customFormat="1" ht="12.75" customHeight="1">
      <c r="A65" s="341" t="s">
        <v>15</v>
      </c>
      <c r="B65" s="342"/>
      <c r="C65" s="343"/>
      <c r="D65" s="269" t="s">
        <v>35</v>
      </c>
      <c r="E65" s="361" t="s">
        <v>17</v>
      </c>
      <c r="F65" s="308" t="s">
        <v>33</v>
      </c>
      <c r="G65" s="280" t="s">
        <v>20</v>
      </c>
      <c r="H65" s="277" t="s">
        <v>21</v>
      </c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9"/>
    </row>
    <row r="66" spans="1:19" s="9" customFormat="1" ht="13.5" customHeight="1">
      <c r="A66" s="322"/>
      <c r="B66" s="323"/>
      <c r="C66" s="344"/>
      <c r="D66" s="269"/>
      <c r="E66" s="309"/>
      <c r="F66" s="309"/>
      <c r="G66" s="281"/>
      <c r="H66" s="52" t="s">
        <v>22</v>
      </c>
      <c r="I66" s="52" t="s">
        <v>58</v>
      </c>
      <c r="J66" s="52" t="s">
        <v>23</v>
      </c>
      <c r="K66" s="52" t="s">
        <v>24</v>
      </c>
      <c r="L66" s="52" t="s">
        <v>25</v>
      </c>
      <c r="M66" s="52" t="s">
        <v>26</v>
      </c>
      <c r="N66" s="52" t="s">
        <v>27</v>
      </c>
      <c r="O66" s="52" t="s">
        <v>28</v>
      </c>
      <c r="P66" s="52" t="s">
        <v>54</v>
      </c>
      <c r="Q66" s="52" t="s">
        <v>55</v>
      </c>
      <c r="R66" s="52" t="s">
        <v>56</v>
      </c>
      <c r="S66" s="53" t="s">
        <v>57</v>
      </c>
    </row>
    <row r="67" spans="1:19" ht="12.75">
      <c r="A67" s="266" t="s">
        <v>152</v>
      </c>
      <c r="B67" s="359"/>
      <c r="C67" s="268"/>
      <c r="D67" s="55" t="s">
        <v>159</v>
      </c>
      <c r="E67" s="48">
        <v>1</v>
      </c>
      <c r="F67" s="148">
        <f>44153697+422691.800000012</f>
        <v>44576388.80000001</v>
      </c>
      <c r="G67" s="147">
        <v>44576389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/>
    </row>
    <row r="68" spans="1:19" ht="12.75">
      <c r="A68" s="266" t="s">
        <v>153</v>
      </c>
      <c r="B68" s="359"/>
      <c r="C68" s="268"/>
      <c r="D68" s="55" t="s">
        <v>159</v>
      </c>
      <c r="E68" s="48">
        <v>1</v>
      </c>
      <c r="F68" s="148">
        <f>191040000+2227976</f>
        <v>193267976</v>
      </c>
      <c r="G68" s="147">
        <v>193267976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7"/>
    </row>
    <row r="69" spans="1:19" ht="12.75">
      <c r="A69" s="299"/>
      <c r="B69" s="300"/>
      <c r="C69" s="301"/>
      <c r="D69" s="55"/>
      <c r="E69" s="48"/>
      <c r="F69" s="47"/>
      <c r="G69" s="48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7"/>
    </row>
    <row r="70" spans="1:19" ht="12.75">
      <c r="A70" s="299"/>
      <c r="B70" s="300"/>
      <c r="C70" s="301"/>
      <c r="D70" s="55"/>
      <c r="E70" s="48"/>
      <c r="F70" s="47"/>
      <c r="G70" s="48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7"/>
    </row>
    <row r="71" spans="1:19" ht="13.5" thickBot="1">
      <c r="A71" s="285" t="s">
        <v>29</v>
      </c>
      <c r="B71" s="286"/>
      <c r="C71" s="286"/>
      <c r="D71" s="286"/>
      <c r="E71" s="286"/>
      <c r="F71" s="287"/>
      <c r="G71" s="78">
        <f>SUM(G67:G70)</f>
        <v>237844365</v>
      </c>
      <c r="H71" s="302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4"/>
    </row>
    <row r="72" spans="1:19" ht="18" customHeight="1" thickBot="1">
      <c r="A72" s="79" t="s">
        <v>86</v>
      </c>
      <c r="B72" s="137"/>
      <c r="C72" s="80"/>
      <c r="D72" s="81"/>
      <c r="E72" s="82"/>
      <c r="F72" s="83"/>
      <c r="G72" s="8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</row>
    <row r="73" spans="1:19" ht="12.75">
      <c r="A73" s="341" t="s">
        <v>15</v>
      </c>
      <c r="B73" s="342"/>
      <c r="C73" s="343"/>
      <c r="D73" s="269" t="s">
        <v>35</v>
      </c>
      <c r="E73" s="361" t="s">
        <v>17</v>
      </c>
      <c r="F73" s="308" t="s">
        <v>33</v>
      </c>
      <c r="G73" s="280" t="s">
        <v>20</v>
      </c>
      <c r="H73" s="277" t="s">
        <v>21</v>
      </c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9"/>
    </row>
    <row r="74" spans="1:19" ht="16.5">
      <c r="A74" s="322"/>
      <c r="B74" s="323"/>
      <c r="C74" s="344"/>
      <c r="D74" s="269"/>
      <c r="E74" s="309"/>
      <c r="F74" s="309"/>
      <c r="G74" s="281"/>
      <c r="H74" s="52" t="s">
        <v>22</v>
      </c>
      <c r="I74" s="52" t="s">
        <v>58</v>
      </c>
      <c r="J74" s="52" t="s">
        <v>23</v>
      </c>
      <c r="K74" s="52" t="s">
        <v>24</v>
      </c>
      <c r="L74" s="52" t="s">
        <v>25</v>
      </c>
      <c r="M74" s="52" t="s">
        <v>26</v>
      </c>
      <c r="N74" s="52" t="s">
        <v>27</v>
      </c>
      <c r="O74" s="52" t="s">
        <v>28</v>
      </c>
      <c r="P74" s="52" t="s">
        <v>54</v>
      </c>
      <c r="Q74" s="52" t="s">
        <v>55</v>
      </c>
      <c r="R74" s="52" t="s">
        <v>56</v>
      </c>
      <c r="S74" s="52" t="s">
        <v>57</v>
      </c>
    </row>
    <row r="75" spans="1:19" ht="12.75">
      <c r="A75" s="364" t="s">
        <v>88</v>
      </c>
      <c r="B75" s="359"/>
      <c r="C75" s="268"/>
      <c r="D75" s="55"/>
      <c r="E75" s="48"/>
      <c r="F75" s="47"/>
      <c r="G75" s="48">
        <v>3009000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 spans="1:19" ht="12.75">
      <c r="A76" s="364" t="s">
        <v>106</v>
      </c>
      <c r="B76" s="359"/>
      <c r="C76" s="268"/>
      <c r="D76" s="55"/>
      <c r="E76" s="48"/>
      <c r="F76" s="47"/>
      <c r="G76" s="48">
        <v>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 spans="1:19" ht="12.75">
      <c r="A77" s="364" t="s">
        <v>107</v>
      </c>
      <c r="B77" s="359"/>
      <c r="C77" s="268"/>
      <c r="D77" s="55"/>
      <c r="E77" s="48"/>
      <c r="F77" s="47"/>
      <c r="G77" s="48">
        <v>14126285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 spans="1:19" ht="12.75">
      <c r="A78" s="266" t="s">
        <v>108</v>
      </c>
      <c r="B78" s="267"/>
      <c r="C78" s="268"/>
      <c r="D78" s="55"/>
      <c r="E78" s="48"/>
      <c r="F78" s="47"/>
      <c r="G78" s="48">
        <v>100000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 spans="1:19" ht="12.75">
      <c r="A79" s="266" t="s">
        <v>105</v>
      </c>
      <c r="B79" s="267"/>
      <c r="C79" s="268"/>
      <c r="D79" s="55"/>
      <c r="E79" s="48"/>
      <c r="F79" s="47"/>
      <c r="G79" s="48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 spans="1:19" ht="12.75">
      <c r="A80" s="365" t="s">
        <v>29</v>
      </c>
      <c r="B80" s="366"/>
      <c r="C80" s="366"/>
      <c r="D80" s="366"/>
      <c r="E80" s="366"/>
      <c r="F80" s="367"/>
      <c r="G80" s="78">
        <f>SUM(G75:G79)</f>
        <v>17235285</v>
      </c>
      <c r="H80" s="368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70"/>
    </row>
    <row r="81" spans="1:19" ht="12.75">
      <c r="A81" s="362" t="s">
        <v>87</v>
      </c>
      <c r="B81" s="362"/>
      <c r="C81" s="362"/>
      <c r="D81" s="362"/>
      <c r="E81" s="362"/>
      <c r="F81" s="362"/>
      <c r="G81" s="48">
        <f>G22+G30+G39+G47+G55+G63+G71</f>
        <v>256434127.8</v>
      </c>
      <c r="H81" s="305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63"/>
    </row>
    <row r="82" spans="1:19" ht="12.75">
      <c r="A82" s="87"/>
      <c r="B82" s="87"/>
      <c r="C82" s="87"/>
      <c r="D82" s="88"/>
      <c r="E82" s="89"/>
      <c r="F82" s="90"/>
      <c r="G82" s="89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</sheetData>
  <sheetProtection/>
  <mergeCells count="116">
    <mergeCell ref="G73:G74"/>
    <mergeCell ref="H73:S73"/>
    <mergeCell ref="A81:F81"/>
    <mergeCell ref="H81:S81"/>
    <mergeCell ref="A75:C75"/>
    <mergeCell ref="A76:C76"/>
    <mergeCell ref="A77:C77"/>
    <mergeCell ref="A79:C79"/>
    <mergeCell ref="A80:F80"/>
    <mergeCell ref="H80:S80"/>
    <mergeCell ref="A73:C74"/>
    <mergeCell ref="D73:D74"/>
    <mergeCell ref="E73:E74"/>
    <mergeCell ref="F73:F74"/>
    <mergeCell ref="A63:F63"/>
    <mergeCell ref="F65:F66"/>
    <mergeCell ref="D65:D66"/>
    <mergeCell ref="E65:E66"/>
    <mergeCell ref="A67:C67"/>
    <mergeCell ref="A60:E60"/>
    <mergeCell ref="A37:C37"/>
    <mergeCell ref="F33:F34"/>
    <mergeCell ref="D33:D34"/>
    <mergeCell ref="D19:D20"/>
    <mergeCell ref="A19:A20"/>
    <mergeCell ref="E41:E42"/>
    <mergeCell ref="A24:C25"/>
    <mergeCell ref="A26:C26"/>
    <mergeCell ref="A27:C27"/>
    <mergeCell ref="H55:S55"/>
    <mergeCell ref="A35:C35"/>
    <mergeCell ref="A43:C43"/>
    <mergeCell ref="H47:S47"/>
    <mergeCell ref="H41:S41"/>
    <mergeCell ref="A61:E61"/>
    <mergeCell ref="A49:A50"/>
    <mergeCell ref="A59:E59"/>
    <mergeCell ref="A57:E58"/>
    <mergeCell ref="D41:D42"/>
    <mergeCell ref="P3:S3"/>
    <mergeCell ref="A5:S6"/>
    <mergeCell ref="C1:K2"/>
    <mergeCell ref="A71:F71"/>
    <mergeCell ref="A68:C68"/>
    <mergeCell ref="H65:S65"/>
    <mergeCell ref="A70:C70"/>
    <mergeCell ref="A69:C69"/>
    <mergeCell ref="A65:C66"/>
    <mergeCell ref="H71:S71"/>
    <mergeCell ref="C3:K4"/>
    <mergeCell ref="H49:S49"/>
    <mergeCell ref="A55:F55"/>
    <mergeCell ref="A62:E62"/>
    <mergeCell ref="G10:G11"/>
    <mergeCell ref="G65:G66"/>
    <mergeCell ref="A9:G9"/>
    <mergeCell ref="H63:S63"/>
    <mergeCell ref="A45:C45"/>
    <mergeCell ref="A41:C42"/>
    <mergeCell ref="A16:C16"/>
    <mergeCell ref="A39:F39"/>
    <mergeCell ref="A31:G31"/>
    <mergeCell ref="C19:C20"/>
    <mergeCell ref="D24:D25"/>
    <mergeCell ref="A36:C36"/>
    <mergeCell ref="A38:C38"/>
    <mergeCell ref="L4:O4"/>
    <mergeCell ref="P4:S4"/>
    <mergeCell ref="E10:E11"/>
    <mergeCell ref="A18:G18"/>
    <mergeCell ref="A1:A4"/>
    <mergeCell ref="A10:C11"/>
    <mergeCell ref="L1:S1"/>
    <mergeCell ref="L2:S2"/>
    <mergeCell ref="L3:O3"/>
    <mergeCell ref="A13:C13"/>
    <mergeCell ref="H31:N31"/>
    <mergeCell ref="H39:S39"/>
    <mergeCell ref="F41:F42"/>
    <mergeCell ref="E19:E20"/>
    <mergeCell ref="F19:F20"/>
    <mergeCell ref="G19:G20"/>
    <mergeCell ref="E33:E34"/>
    <mergeCell ref="F24:F25"/>
    <mergeCell ref="A23:G23"/>
    <mergeCell ref="H19:S19"/>
    <mergeCell ref="A7:S8"/>
    <mergeCell ref="A12:C12"/>
    <mergeCell ref="H22:S22"/>
    <mergeCell ref="D10:D11"/>
    <mergeCell ref="F10:F11"/>
    <mergeCell ref="A17:F17"/>
    <mergeCell ref="A22:F22"/>
    <mergeCell ref="B19:B20"/>
    <mergeCell ref="A14:C14"/>
    <mergeCell ref="A15:C15"/>
    <mergeCell ref="E49:E50"/>
    <mergeCell ref="G49:G50"/>
    <mergeCell ref="F49:F50"/>
    <mergeCell ref="A47:F47"/>
    <mergeCell ref="H33:S33"/>
    <mergeCell ref="G24:G25"/>
    <mergeCell ref="E24:E25"/>
    <mergeCell ref="A33:C34"/>
    <mergeCell ref="A30:F30"/>
    <mergeCell ref="A28:C28"/>
    <mergeCell ref="A78:C78"/>
    <mergeCell ref="F57:F58"/>
    <mergeCell ref="G57:G58"/>
    <mergeCell ref="A44:C44"/>
    <mergeCell ref="C49:C50"/>
    <mergeCell ref="H24:S24"/>
    <mergeCell ref="H57:S57"/>
    <mergeCell ref="G41:G42"/>
    <mergeCell ref="G33:G34"/>
    <mergeCell ref="D49:D50"/>
  </mergeCell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3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zoomScalePageLayoutView="0" workbookViewId="0" topLeftCell="A1">
      <selection activeCell="C16" sqref="C16"/>
    </sheetView>
  </sheetViews>
  <sheetFormatPr defaultColWidth="11.421875" defaultRowHeight="12.75"/>
  <cols>
    <col min="1" max="1" width="21.421875" style="15" customWidth="1"/>
    <col min="2" max="2" width="18.8515625" style="15" customWidth="1"/>
    <col min="3" max="3" width="17.57421875" style="15" customWidth="1"/>
    <col min="4" max="4" width="16.28125" style="15" customWidth="1"/>
    <col min="5" max="5" width="10.7109375" style="15" customWidth="1"/>
    <col min="6" max="6" width="13.7109375" style="168" customWidth="1"/>
    <col min="7" max="7" width="17.00390625" style="20" customWidth="1"/>
    <col min="8" max="16384" width="11.421875" style="15" customWidth="1"/>
  </cols>
  <sheetData>
    <row r="1" spans="1:7" ht="26.25" customHeight="1">
      <c r="A1" s="381"/>
      <c r="B1" s="384" t="s">
        <v>49</v>
      </c>
      <c r="C1" s="384"/>
      <c r="D1" s="384"/>
      <c r="E1" s="384"/>
      <c r="F1" s="385" t="s">
        <v>92</v>
      </c>
      <c r="G1" s="385"/>
    </row>
    <row r="2" spans="1:7" ht="26.25" customHeight="1">
      <c r="A2" s="382"/>
      <c r="B2" s="384"/>
      <c r="C2" s="384"/>
      <c r="D2" s="384"/>
      <c r="E2" s="384"/>
      <c r="F2" s="385" t="s">
        <v>51</v>
      </c>
      <c r="G2" s="385"/>
    </row>
    <row r="3" spans="1:13" s="1" customFormat="1" ht="26.25" customHeight="1">
      <c r="A3" s="382"/>
      <c r="B3" s="386" t="s">
        <v>50</v>
      </c>
      <c r="C3" s="386"/>
      <c r="D3" s="386"/>
      <c r="E3" s="386"/>
      <c r="F3" s="121" t="s">
        <v>52</v>
      </c>
      <c r="G3" s="121" t="s">
        <v>66</v>
      </c>
      <c r="H3" s="6"/>
      <c r="I3" s="6"/>
      <c r="J3" s="6"/>
      <c r="K3" s="6"/>
      <c r="L3" s="6"/>
      <c r="M3" s="6"/>
    </row>
    <row r="4" spans="1:13" s="1" customFormat="1" ht="26.25" customHeight="1">
      <c r="A4" s="383"/>
      <c r="B4" s="386"/>
      <c r="C4" s="386"/>
      <c r="D4" s="386"/>
      <c r="E4" s="386"/>
      <c r="F4" s="121" t="str">
        <f>+'[1]POA H.B.'!L4</f>
        <v>Versión 2</v>
      </c>
      <c r="G4" s="123">
        <f>+'[1]POA H.B.'!P4</f>
        <v>44015</v>
      </c>
      <c r="H4" s="6"/>
      <c r="I4" s="6"/>
      <c r="J4" s="6"/>
      <c r="K4" s="6"/>
      <c r="L4" s="6"/>
      <c r="M4" s="6"/>
    </row>
    <row r="5" spans="1:13" s="1" customFormat="1" ht="21" customHeight="1">
      <c r="A5" s="387" t="s">
        <v>53</v>
      </c>
      <c r="B5" s="387"/>
      <c r="C5" s="387"/>
      <c r="D5" s="387"/>
      <c r="E5" s="387"/>
      <c r="F5" s="387"/>
      <c r="G5" s="387"/>
      <c r="H5" s="6"/>
      <c r="I5" s="6"/>
      <c r="J5" s="6"/>
      <c r="K5" s="6"/>
      <c r="L5" s="6"/>
      <c r="M5" s="6"/>
    </row>
    <row r="6" spans="1:7" ht="28.5" customHeight="1">
      <c r="A6" s="376" t="s">
        <v>145</v>
      </c>
      <c r="B6" s="377"/>
      <c r="C6" s="377"/>
      <c r="D6" s="377"/>
      <c r="E6" s="377"/>
      <c r="F6" s="377"/>
      <c r="G6" s="378"/>
    </row>
    <row r="7" spans="1:7" ht="55.5" customHeight="1">
      <c r="A7" s="21" t="s">
        <v>69</v>
      </c>
      <c r="B7" s="379" t="s">
        <v>68</v>
      </c>
      <c r="C7" s="380"/>
      <c r="D7" s="22" t="s">
        <v>35</v>
      </c>
      <c r="E7" s="23" t="s">
        <v>48</v>
      </c>
      <c r="F7" s="24" t="s">
        <v>146</v>
      </c>
      <c r="G7" s="23" t="s">
        <v>70</v>
      </c>
    </row>
    <row r="8" spans="1:7" ht="27.75" customHeight="1">
      <c r="A8" s="162">
        <v>101020001</v>
      </c>
      <c r="B8" s="374" t="s">
        <v>161</v>
      </c>
      <c r="C8" s="375"/>
      <c r="D8" s="163" t="s">
        <v>32</v>
      </c>
      <c r="E8" s="164" t="s">
        <v>160</v>
      </c>
      <c r="F8" s="165">
        <v>1464247.4000000001</v>
      </c>
      <c r="G8" s="166">
        <f>+E8*F8</f>
        <v>1464247.4000000001</v>
      </c>
    </row>
    <row r="9" spans="1:7" s="19" customFormat="1" ht="22.5" customHeight="1">
      <c r="A9" s="371" t="s">
        <v>94</v>
      </c>
      <c r="B9" s="372"/>
      <c r="C9" s="372"/>
      <c r="D9" s="372"/>
      <c r="E9" s="372"/>
      <c r="F9" s="373"/>
      <c r="G9" s="25">
        <f>SUM(G8:G8)</f>
        <v>1464247.4000000001</v>
      </c>
    </row>
    <row r="10" spans="1:7" ht="12">
      <c r="A10" s="11"/>
      <c r="B10" s="26"/>
      <c r="C10" s="26"/>
      <c r="D10" s="27"/>
      <c r="E10" s="28"/>
      <c r="F10" s="28"/>
      <c r="G10" s="29"/>
    </row>
    <row r="11" ht="12">
      <c r="F11" s="167"/>
    </row>
  </sheetData>
  <sheetProtection/>
  <mergeCells count="10">
    <mergeCell ref="A9:F9"/>
    <mergeCell ref="B8:C8"/>
    <mergeCell ref="A6:G6"/>
    <mergeCell ref="B7:C7"/>
    <mergeCell ref="A1:A4"/>
    <mergeCell ref="B1:E2"/>
    <mergeCell ref="F1:G1"/>
    <mergeCell ref="F2:G2"/>
    <mergeCell ref="B3:E4"/>
    <mergeCell ref="A5:G5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4">
      <selection activeCell="J14" sqref="J14:J15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7" width="23.00390625" style="1" customWidth="1"/>
    <col min="8" max="8" width="19.140625" style="1" customWidth="1"/>
    <col min="9" max="9" width="12.7109375" style="1" customWidth="1"/>
    <col min="10" max="10" width="17.140625" style="1" bestFit="1" customWidth="1"/>
    <col min="11" max="11" width="10.421875" style="1" customWidth="1"/>
    <col min="12" max="12" width="20.421875" style="1" customWidth="1"/>
    <col min="13" max="13" width="10.421875" style="1" customWidth="1"/>
    <col min="14" max="14" width="17.140625" style="1" bestFit="1" customWidth="1"/>
    <col min="15" max="15" width="10.421875" style="1" customWidth="1"/>
    <col min="16" max="16" width="20.7109375" style="1" bestFit="1" customWidth="1"/>
    <col min="17" max="17" width="13.00390625" style="1" customWidth="1"/>
    <col min="18" max="18" width="12.28125" style="1" customWidth="1"/>
    <col min="19" max="19" width="18.7109375" style="1" customWidth="1"/>
    <col min="20" max="16384" width="9.140625" style="1" customWidth="1"/>
  </cols>
  <sheetData>
    <row r="1" spans="1:21" ht="36" customHeight="1">
      <c r="A1" s="259"/>
      <c r="B1" s="259"/>
      <c r="C1" s="259"/>
      <c r="D1" s="388" t="s">
        <v>14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  <c r="Q1" s="385" t="s">
        <v>92</v>
      </c>
      <c r="R1" s="385"/>
      <c r="S1" s="385"/>
      <c r="T1" s="6"/>
      <c r="U1" s="6"/>
    </row>
    <row r="2" spans="1:21" ht="25.5" customHeight="1">
      <c r="A2" s="259"/>
      <c r="B2" s="259"/>
      <c r="C2" s="259"/>
      <c r="D2" s="391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3"/>
      <c r="Q2" s="394" t="s">
        <v>51</v>
      </c>
      <c r="R2" s="394"/>
      <c r="S2" s="394"/>
      <c r="T2" s="6"/>
      <c r="U2" s="6"/>
    </row>
    <row r="3" spans="1:21" ht="33" customHeight="1">
      <c r="A3" s="259"/>
      <c r="B3" s="259"/>
      <c r="C3" s="259"/>
      <c r="D3" s="388" t="s">
        <v>50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90"/>
      <c r="Q3" s="7" t="s">
        <v>52</v>
      </c>
      <c r="R3" s="386" t="s">
        <v>67</v>
      </c>
      <c r="S3" s="386"/>
      <c r="T3" s="6"/>
      <c r="U3" s="6"/>
    </row>
    <row r="4" spans="1:21" ht="30.75" customHeight="1">
      <c r="A4" s="259"/>
      <c r="B4" s="259"/>
      <c r="C4" s="259"/>
      <c r="D4" s="391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3"/>
      <c r="Q4" s="7" t="e">
        <f>+#REF!</f>
        <v>#REF!</v>
      </c>
      <c r="R4" s="395" t="e">
        <f>+#REF!</f>
        <v>#REF!</v>
      </c>
      <c r="S4" s="395"/>
      <c r="T4" s="6"/>
      <c r="U4" s="6"/>
    </row>
    <row r="5" spans="1:21" ht="21" customHeight="1">
      <c r="A5" s="387" t="s">
        <v>53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6"/>
      <c r="U5" s="6"/>
    </row>
    <row r="6" spans="1:21" ht="21" customHeight="1">
      <c r="A6" s="387" t="s">
        <v>110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6"/>
      <c r="U6" s="6"/>
    </row>
    <row r="7" spans="1:21" ht="21.75" customHeight="1">
      <c r="A7" s="402" t="s">
        <v>46</v>
      </c>
      <c r="B7" s="402"/>
      <c r="C7" s="402"/>
      <c r="D7" s="402"/>
      <c r="E7" s="397" t="s">
        <v>164</v>
      </c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6"/>
      <c r="U7" s="6"/>
    </row>
    <row r="8" spans="1:21" ht="21.75" customHeight="1">
      <c r="A8" s="402" t="s">
        <v>47</v>
      </c>
      <c r="B8" s="402"/>
      <c r="C8" s="402"/>
      <c r="D8" s="402"/>
      <c r="E8" s="398" t="s">
        <v>116</v>
      </c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6"/>
      <c r="U8" s="6"/>
    </row>
    <row r="9" spans="1:19" ht="21.75" customHeight="1">
      <c r="A9" s="402" t="s">
        <v>45</v>
      </c>
      <c r="B9" s="402"/>
      <c r="C9" s="402"/>
      <c r="D9" s="402"/>
      <c r="E9" s="398" t="s">
        <v>117</v>
      </c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</row>
    <row r="10" spans="1:19" ht="33" customHeight="1">
      <c r="A10" s="265" t="s">
        <v>109</v>
      </c>
      <c r="B10" s="265"/>
      <c r="C10" s="265"/>
      <c r="D10" s="265"/>
      <c r="E10" s="398" t="s">
        <v>123</v>
      </c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</row>
    <row r="11" spans="1:19" ht="12.75" customHeight="1">
      <c r="A11" s="225" t="s">
        <v>111</v>
      </c>
      <c r="B11" s="205" t="s">
        <v>97</v>
      </c>
      <c r="C11" s="205"/>
      <c r="D11" s="205"/>
      <c r="E11" s="205"/>
      <c r="F11" s="396" t="s">
        <v>71</v>
      </c>
      <c r="G11" s="396" t="s">
        <v>98</v>
      </c>
      <c r="H11" s="396" t="s">
        <v>35</v>
      </c>
      <c r="I11" s="396" t="s">
        <v>62</v>
      </c>
      <c r="J11" s="396"/>
      <c r="K11" s="396"/>
      <c r="L11" s="396"/>
      <c r="M11" s="396"/>
      <c r="N11" s="396"/>
      <c r="O11" s="396"/>
      <c r="P11" s="396"/>
      <c r="Q11" s="396"/>
      <c r="R11" s="396"/>
      <c r="S11" s="396"/>
    </row>
    <row r="12" spans="1:19" ht="12.75">
      <c r="A12" s="225"/>
      <c r="B12" s="205"/>
      <c r="C12" s="205"/>
      <c r="D12" s="205"/>
      <c r="E12" s="205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</row>
    <row r="13" spans="1:19" ht="42.75" customHeight="1">
      <c r="A13" s="225"/>
      <c r="B13" s="205"/>
      <c r="C13" s="205"/>
      <c r="D13" s="205"/>
      <c r="E13" s="205"/>
      <c r="F13" s="396"/>
      <c r="G13" s="396"/>
      <c r="H13" s="396"/>
      <c r="I13" s="130" t="s">
        <v>136</v>
      </c>
      <c r="J13" s="130" t="s">
        <v>137</v>
      </c>
      <c r="K13" s="130" t="s">
        <v>138</v>
      </c>
      <c r="L13" s="130" t="s">
        <v>139</v>
      </c>
      <c r="M13" s="130" t="s">
        <v>140</v>
      </c>
      <c r="N13" s="130" t="s">
        <v>141</v>
      </c>
      <c r="O13" s="130" t="s">
        <v>142</v>
      </c>
      <c r="P13" s="130" t="s">
        <v>143</v>
      </c>
      <c r="Q13" s="396" t="s">
        <v>73</v>
      </c>
      <c r="R13" s="396"/>
      <c r="S13" s="125" t="s">
        <v>101</v>
      </c>
    </row>
    <row r="14" spans="1:19" ht="57" customHeight="1">
      <c r="A14" s="385" t="s">
        <v>117</v>
      </c>
      <c r="B14" s="410" t="s">
        <v>118</v>
      </c>
      <c r="C14" s="411"/>
      <c r="D14" s="411"/>
      <c r="E14" s="411"/>
      <c r="F14" s="38" t="s">
        <v>121</v>
      </c>
      <c r="G14" s="141">
        <v>1</v>
      </c>
      <c r="H14" s="143" t="s">
        <v>124</v>
      </c>
      <c r="I14" s="141">
        <v>1</v>
      </c>
      <c r="J14" s="406">
        <v>415000000</v>
      </c>
      <c r="K14" s="141">
        <v>1</v>
      </c>
      <c r="L14" s="412">
        <v>256434127.85</v>
      </c>
      <c r="M14" s="141">
        <v>1</v>
      </c>
      <c r="N14" s="406">
        <v>216212939</v>
      </c>
      <c r="O14" s="141">
        <v>1</v>
      </c>
      <c r="P14" s="406">
        <v>214394816</v>
      </c>
      <c r="Q14" s="414">
        <v>1</v>
      </c>
      <c r="R14" s="196"/>
      <c r="S14" s="400">
        <f>J16+L16+N16+P16</f>
        <v>1102041882.85</v>
      </c>
    </row>
    <row r="15" spans="1:19" ht="50.25" customHeight="1">
      <c r="A15" s="385"/>
      <c r="B15" s="403" t="s">
        <v>119</v>
      </c>
      <c r="C15" s="404"/>
      <c r="D15" s="404"/>
      <c r="E15" s="405"/>
      <c r="F15" s="38" t="s">
        <v>122</v>
      </c>
      <c r="G15" s="140">
        <v>0</v>
      </c>
      <c r="H15" s="143" t="s">
        <v>125</v>
      </c>
      <c r="I15" s="140">
        <v>0</v>
      </c>
      <c r="J15" s="407"/>
      <c r="K15" s="140">
        <v>1</v>
      </c>
      <c r="L15" s="413"/>
      <c r="M15" s="140">
        <v>1</v>
      </c>
      <c r="N15" s="407"/>
      <c r="O15" s="140">
        <v>1</v>
      </c>
      <c r="P15" s="407"/>
      <c r="Q15" s="408">
        <v>3</v>
      </c>
      <c r="R15" s="196"/>
      <c r="S15" s="400"/>
    </row>
    <row r="16" spans="1:19" s="16" customFormat="1" ht="23.25" customHeight="1">
      <c r="A16" s="399" t="s">
        <v>72</v>
      </c>
      <c r="B16" s="399"/>
      <c r="C16" s="399"/>
      <c r="D16" s="399"/>
      <c r="E16" s="399"/>
      <c r="F16" s="399"/>
      <c r="G16" s="399"/>
      <c r="H16" s="399"/>
      <c r="I16" s="122"/>
      <c r="J16" s="144">
        <f>J14</f>
        <v>415000000</v>
      </c>
      <c r="K16" s="122"/>
      <c r="L16" s="186">
        <f>L14</f>
        <v>256434127.85</v>
      </c>
      <c r="M16" s="122"/>
      <c r="N16" s="144">
        <f>N14</f>
        <v>216212939</v>
      </c>
      <c r="O16" s="122"/>
      <c r="P16" s="144">
        <f>P14</f>
        <v>214394816</v>
      </c>
      <c r="Q16" s="401"/>
      <c r="R16" s="401"/>
      <c r="S16" s="144">
        <f>J16+L16+N16+P16</f>
        <v>1102041882.85</v>
      </c>
    </row>
    <row r="17" spans="2:3" ht="12.75">
      <c r="B17" s="5"/>
      <c r="C17" s="5"/>
    </row>
    <row r="22" spans="8:19" ht="12.75"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8:19" ht="12.75"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8:19" ht="12.75">
      <c r="H24" s="18"/>
      <c r="I24" s="18"/>
      <c r="J24" s="18"/>
      <c r="K24" s="18"/>
      <c r="L24" s="18"/>
      <c r="M24" s="18"/>
      <c r="N24" s="18"/>
      <c r="O24" s="17"/>
      <c r="P24" s="17"/>
      <c r="Q24" s="17"/>
      <c r="R24" s="17"/>
      <c r="S24" s="17"/>
    </row>
    <row r="25" spans="8:19" ht="12.75">
      <c r="H25" s="18"/>
      <c r="I25" s="18"/>
      <c r="J25" s="18"/>
      <c r="K25" s="18"/>
      <c r="L25" s="18"/>
      <c r="M25" s="18"/>
      <c r="N25" s="18"/>
      <c r="O25" s="17"/>
      <c r="P25" s="17"/>
      <c r="Q25" s="17"/>
      <c r="R25" s="17"/>
      <c r="S25" s="17"/>
    </row>
    <row r="26" spans="8:19" ht="12.75">
      <c r="H26" s="18"/>
      <c r="I26" s="18"/>
      <c r="J26" s="18"/>
      <c r="K26" s="18"/>
      <c r="L26" s="18"/>
      <c r="M26" s="18"/>
      <c r="N26" s="18"/>
      <c r="O26" s="17"/>
      <c r="P26" s="17"/>
      <c r="Q26" s="17"/>
      <c r="R26" s="17"/>
      <c r="S26" s="17"/>
    </row>
    <row r="27" spans="8:19" ht="12.75">
      <c r="H27" s="18"/>
      <c r="I27" s="18"/>
      <c r="J27" s="18"/>
      <c r="K27" s="18"/>
      <c r="L27" s="18"/>
      <c r="M27" s="18"/>
      <c r="N27" s="18"/>
      <c r="O27" s="17"/>
      <c r="P27" s="17"/>
      <c r="Q27" s="17"/>
      <c r="R27" s="17"/>
      <c r="S27" s="17"/>
    </row>
    <row r="28" spans="8:19" ht="12.75"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8:19" ht="12.75"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8:19" ht="12.75"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8:19" ht="12.75"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8:19" ht="12.75"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8:19" ht="12.75"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8:19" ht="12.75"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8:19" ht="12.75"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8:19" ht="12.75"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</sheetData>
  <sheetProtection/>
  <mergeCells count="36">
    <mergeCell ref="P14:P15"/>
    <mergeCell ref="Q15:R15"/>
    <mergeCell ref="E9:S9"/>
    <mergeCell ref="E10:S10"/>
    <mergeCell ref="N14:N15"/>
    <mergeCell ref="B14:E14"/>
    <mergeCell ref="L14:L15"/>
    <mergeCell ref="Q14:R14"/>
    <mergeCell ref="B11:E13"/>
    <mergeCell ref="A9:D9"/>
    <mergeCell ref="A16:H16"/>
    <mergeCell ref="A14:A15"/>
    <mergeCell ref="I11:S12"/>
    <mergeCell ref="S14:S15"/>
    <mergeCell ref="Q16:R16"/>
    <mergeCell ref="A7:D7"/>
    <mergeCell ref="A8:D8"/>
    <mergeCell ref="G11:G13"/>
    <mergeCell ref="B15:E15"/>
    <mergeCell ref="J14:J15"/>
    <mergeCell ref="Q13:R13"/>
    <mergeCell ref="A11:A13"/>
    <mergeCell ref="D1:P2"/>
    <mergeCell ref="Q1:S1"/>
    <mergeCell ref="E7:S7"/>
    <mergeCell ref="E8:S8"/>
    <mergeCell ref="F11:F13"/>
    <mergeCell ref="A5:S5"/>
    <mergeCell ref="H11:H13"/>
    <mergeCell ref="A10:D10"/>
    <mergeCell ref="D3:P4"/>
    <mergeCell ref="A1:C4"/>
    <mergeCell ref="Q2:S2"/>
    <mergeCell ref="R3:S3"/>
    <mergeCell ref="R4:S4"/>
    <mergeCell ref="A6:S6"/>
  </mergeCells>
  <conditionalFormatting sqref="F14:F15">
    <cfRule type="duplicateValues" priority="1" dxfId="0" stopIfTrue="1">
      <formula>AND(COUNTIF($F$14:$F$15,F14)&gt;1,NOT(ISBLANK(F14)))</formula>
    </cfRule>
  </conditionalFormatting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user</cp:lastModifiedBy>
  <cp:lastPrinted>2016-05-03T19:32:30Z</cp:lastPrinted>
  <dcterms:created xsi:type="dcterms:W3CDTF">2009-04-02T20:41:07Z</dcterms:created>
  <dcterms:modified xsi:type="dcterms:W3CDTF">2021-07-07T19:00:35Z</dcterms:modified>
  <cp:category/>
  <cp:version/>
  <cp:contentType/>
  <cp:contentStatus/>
</cp:coreProperties>
</file>