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245" activeTab="0"/>
  </bookViews>
  <sheets>
    <sheet name="POA H.A." sheetId="1" r:id="rId1"/>
    <sheet name="POA H.B. " sheetId="2" r:id="rId2"/>
    <sheet name="POA H.C. " sheetId="3" r:id="rId3"/>
    <sheet name="POA H.D." sheetId="4" r:id="rId4"/>
  </sheets>
  <externalReferences>
    <externalReference r:id="rId7"/>
  </externalReferences>
  <definedNames>
    <definedName name="_xlnm.Print_Area" localSheetId="0">'POA H.A.'!$A$1:$S$35</definedName>
    <definedName name="_xlnm.Print_Titles" localSheetId="1">'POA H.B. '!$1:$8</definedName>
  </definedNames>
  <calcPr fullCalcOnLoad="1"/>
</workbook>
</file>

<file path=xl/comments1.xml><?xml version="1.0" encoding="utf-8"?>
<comments xmlns="http://schemas.openxmlformats.org/spreadsheetml/2006/main">
  <authors>
    <author>Celia Vel?squez</author>
    <author>Monica</author>
  </authors>
  <commentList>
    <comment ref="B13" authorId="0">
      <text>
        <r>
          <rPr>
            <sz val="9"/>
            <rFont val="Tahoma"/>
            <family val="2"/>
          </rPr>
          <t xml:space="preserve">Inserte las filas que sean necesarias
</t>
        </r>
      </text>
    </comment>
    <comment ref="A12" authorId="1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comments2.xml><?xml version="1.0" encoding="utf-8"?>
<comments xmlns="http://schemas.openxmlformats.org/spreadsheetml/2006/main">
  <authors>
    <author>Monica</author>
  </authors>
  <commentList>
    <comment ref="A82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sharedStrings.xml><?xml version="1.0" encoding="utf-8"?>
<sst xmlns="http://schemas.openxmlformats.org/spreadsheetml/2006/main" count="547" uniqueCount="288">
  <si>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</si>
  <si>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</si>
  <si>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</si>
  <si>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</si>
  <si>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</si>
  <si>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</si>
  <si>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</si>
  <si>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</si>
  <si>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</si>
  <si>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</si>
  <si>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</si>
  <si>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</si>
  <si>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</si>
  <si>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</si>
  <si>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</si>
  <si>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</si>
  <si>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</si>
  <si>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</si>
  <si>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</si>
  <si>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</si>
  <si>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</si>
  <si>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</si>
  <si>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</si>
  <si>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</si>
  <si>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</si>
  <si>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</si>
  <si>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</si>
  <si>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</si>
  <si>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</si>
  <si>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</si>
  <si>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</si>
  <si>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</si>
  <si>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</si>
  <si>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</si>
  <si>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</si>
  <si>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</si>
  <si>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</si>
  <si>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</si>
  <si>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</si>
  <si>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</si>
  <si>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</si>
  <si>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</si>
  <si>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</si>
  <si>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</si>
  <si>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</si>
  <si>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</si>
  <si>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</si>
  <si>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</si>
  <si>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</si>
  <si>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</si>
  <si>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</si>
  <si>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</si>
  <si>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</si>
  <si>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</si>
  <si>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</si>
  <si>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</si>
  <si>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</si>
  <si>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</si>
  <si>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</si>
  <si>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</si>
  <si>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</si>
  <si>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</si>
  <si>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</si>
  <si>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</si>
  <si>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</si>
  <si>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</si>
  <si>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</si>
  <si>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</si>
  <si>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</si>
  <si>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</si>
  <si>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</si>
  <si>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</si>
  <si>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</si>
  <si>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</si>
  <si>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</si>
  <si>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</si>
  <si>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</si>
  <si>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</si>
  <si>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</si>
  <si>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</si>
  <si>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</si>
  <si>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</si>
  <si>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</si>
  <si>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</si>
  <si>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</si>
  <si>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</si>
  <si>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</si>
  <si>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</si>
  <si>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</si>
  <si>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</si>
  <si>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</si>
  <si>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</si>
  <si>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</si>
  <si>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</si>
  <si>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TOTAL PROGRAMADO</t>
  </si>
  <si>
    <t>A. - PLAN OPERATIVO ANUAL DE INVERSIÓN</t>
  </si>
  <si>
    <t xml:space="preserve">Presupuesto asignado: </t>
  </si>
  <si>
    <t>ACTIVIDAD</t>
  </si>
  <si>
    <t>LINEA BASE</t>
  </si>
  <si>
    <t>ACTIVIDADES POA</t>
  </si>
  <si>
    <t>SUBTOTAL</t>
  </si>
  <si>
    <t>TOTAL COSTOS PROYECTOS</t>
  </si>
  <si>
    <t>GASTOS OPERATIVOS DE INVERSION</t>
  </si>
  <si>
    <t>TECHO PRESUPUESTAL PROYECTO</t>
  </si>
  <si>
    <t xml:space="preserve">ACTIVIDADES ACCIONES OPERATIVAS  PROYECTO PA </t>
  </si>
  <si>
    <t>Otros</t>
  </si>
  <si>
    <t>Transporte de pesajeros</t>
  </si>
  <si>
    <t>Vehiculos (servicio alquiler de vehiculos)</t>
  </si>
  <si>
    <t>Bienes y servicios Almacen (materiales y suministros)</t>
  </si>
  <si>
    <t>OBJETIVO DEL PROYECTO</t>
  </si>
  <si>
    <t>D. -  ACCIONES OPERATIVAS PROYECTO - CUATRIENIO</t>
  </si>
  <si>
    <t>NOMBRE PROYECTO</t>
  </si>
  <si>
    <t>Sobretasa Y/O Porcentaje  Ambiental Al Impuesto Predial   - Excedentes Financieros</t>
  </si>
  <si>
    <t>Termoeléctrico- GENSA  - Excedentes Financieros</t>
  </si>
  <si>
    <t>Hidroeléctrico- Chivor  - Excedentes Financieros</t>
  </si>
  <si>
    <t>Autogeneración - OCENSA  - Excedentes Financieros</t>
  </si>
  <si>
    <t>OBJETO</t>
  </si>
  <si>
    <t>EXPERIENCIA</t>
  </si>
  <si>
    <t>RECURSO HUMANO EXTERNO</t>
  </si>
  <si>
    <t>Versión 2</t>
  </si>
  <si>
    <t xml:space="preserve">Educación Ambiental </t>
  </si>
  <si>
    <t>Implementar la estrategia Escuela Verde fortaleciendo los Proyectos Escolares de Educación Ambiental en las Instituciones Educativas priorizadas.</t>
  </si>
  <si>
    <t>Número de Instituciones Educativas vinculadas en la estrategia Escuela Verde.</t>
  </si>
  <si>
    <t>Realizar eventos para generar sensibilidad y conocimiento ambiental.</t>
  </si>
  <si>
    <t>Número de eventos de educación ambiental realizados.</t>
  </si>
  <si>
    <t>Implementar un programa de Ecología Política para fomentar la responsabilidad ambiental en la sociedad</t>
  </si>
  <si>
    <t>Número de programas realizados.</t>
  </si>
  <si>
    <t>Diseñar y elaborar material interpretativo y pedagógico que permita la gestión del conocimiento ambiental.</t>
  </si>
  <si>
    <t xml:space="preserve">Número de material interpretativo y pedagógico diseñado y elaborado.  </t>
  </si>
  <si>
    <t>Fortalecer y apoyar el Comité Interinstitucional de Educación Ambiental de Boyacá – CIDEABOY, a través de los proyectos y programas establecidos en el Plan Departamental de Educación Ambiental.</t>
  </si>
  <si>
    <t>Porcentaje de avance de las acciones priorizadas del Plan Departamental de Educación Ambiental.</t>
  </si>
  <si>
    <t>Asesorar y brindar asistencia técnica a los   Comités de Educación Ambiental Municipal CIDEAS.</t>
  </si>
  <si>
    <t>Número de CIDEAS asesorados.</t>
  </si>
  <si>
    <t>Implementar la estrategia Ciencia Participativa en el fortalecimiento de los Proyectos Comunitarios de Educación Ambiental priorizados.</t>
  </si>
  <si>
    <t xml:space="preserve">Número de proyectos comunitarios de educación ambiental promovidos con la estrategia Ciencia Participativa. </t>
  </si>
  <si>
    <t>Implementar un programa para la sostenibilidad ambiental con los diferentes sectores de servicios.</t>
  </si>
  <si>
    <t xml:space="preserve">Número de sectores de servicios con programa de sostenibilidad ambiental </t>
  </si>
  <si>
    <t xml:space="preserve">TOTAL </t>
  </si>
  <si>
    <t>LUIS HAIR DUEÑAS GOMEZ</t>
  </si>
  <si>
    <t>Jefe de Oficina de Cultura ambiental</t>
  </si>
  <si>
    <t>Responsable Proceso Evaluación Misional</t>
  </si>
  <si>
    <t>VALOR UNITARIO Incluido IVA $ 
(2020)</t>
  </si>
  <si>
    <t>Educación Ambiental</t>
  </si>
  <si>
    <t>Construir una cultura de sostenibilidad ambiental, que se traduzca en un mayor compromiso de los actores sociales e institucionales en el cuidado, conservación y control de los ecosistemas naturales, a través de la educación ambiental</t>
  </si>
  <si>
    <t xml:space="preserve">METAS AÑO (2020) </t>
  </si>
  <si>
    <t xml:space="preserve">COSTOS PROYECTOS  AÑO (2020) </t>
  </si>
  <si>
    <t xml:space="preserve">METAS AÑO (2021) </t>
  </si>
  <si>
    <t xml:space="preserve">COSTOS PORYECTOS  AÑO (2021) </t>
  </si>
  <si>
    <t xml:space="preserve">METAS AÑO (2022) </t>
  </si>
  <si>
    <t xml:space="preserve">COSTOS PORYECTOS  AÑO (2022) </t>
  </si>
  <si>
    <t xml:space="preserve">METAS AÑO (2023) </t>
  </si>
  <si>
    <t xml:space="preserve">COSTOS PORYECTOS  AÑO (2023) </t>
  </si>
  <si>
    <t>Eduación Ambiental</t>
  </si>
  <si>
    <t>Número</t>
  </si>
  <si>
    <t>Porcentaje</t>
  </si>
  <si>
    <t>METAS AÑO (2021)</t>
  </si>
  <si>
    <t>B. - PROGRAMACION PLAN DE NECESIDADES  AÑO 2021</t>
  </si>
  <si>
    <t>C. - PROGRAMACION BIENES Y SERVICIOS  ALMACÉN AÑO  (2021)</t>
  </si>
  <si>
    <t>TECHOS FUENTES</t>
  </si>
  <si>
    <t>Sobretasa Y/O Porcentaje  Ambiental Al Impuesto Predial   - Vigencia 2021</t>
  </si>
  <si>
    <t>Hidroeléctrico- Chivor  - Vigencia 2021</t>
  </si>
  <si>
    <t>Realizar la estrategia de aulas abiertas y escuela verde.</t>
  </si>
  <si>
    <t>Jurisdiccion de Corpoboyacá.</t>
  </si>
  <si>
    <t>40 escuelas verdes que fortalecen los proyectos Escolares de Educación Ambiental</t>
  </si>
  <si>
    <t>1 programa de ecologia politica para fomentar la responsbilidad ambiental implementado</t>
  </si>
  <si>
    <t>1 material interpretativo, pedagógico diseñado y elaborarado</t>
  </si>
  <si>
    <t xml:space="preserve">87 Comités de Educación Ambiental Municipal CIDEAS asesorados y con asistencia técnica </t>
  </si>
  <si>
    <t xml:space="preserve"> 5 Proyectos Comunitarios de Educación Ambiental con  implementaciín del fortalecimiento en la estrategia Ciencia Participativa</t>
  </si>
  <si>
    <t>Organizar eventos con las diferentes comunidades para generar sensibilidad y conocimiento ambiental.</t>
  </si>
  <si>
    <t>Implementar estrategias del  programa de Ecología Política para fomentar la responsabilidad ambiental en la sociedad</t>
  </si>
  <si>
    <t>Diseño y elaboración de material pedagógico, como apoyo a los procesos de sensibilización y promoción del conocimiento.</t>
  </si>
  <si>
    <t>Implementar estrategias Educativo Ambientales en apoyo a la ejecución de lo establecido en el Plan Departamental de Educación ambiental.</t>
  </si>
  <si>
    <t>Contrato de Prestación de Servicios profesionales   para realizar actividades en marco del programa  del plan de accion "Comunicación Educacion y Participacion" en el   proyecto de "Educación Ambiental" de  la oficina de cultura ambiental</t>
  </si>
  <si>
    <t>Contrato de Prestación de Servicios profesionales para realizar actividades en marco del programa del plan de acción Comunicación Educación y Participación en los proyectos de Educación Ambiental y “ Participación y Gobernanza Ambiental” de la Oficina de Cultura Ambiental, de acuerdo con las especificaciones descritas en los estudios previos.</t>
  </si>
  <si>
    <t>Contrato de Prestación de Servicios de apoyo a la gestion  para realizar actividades en marco del programa  del plan de accion "Comunicación Educacion y Participacion" en el   proyecto de "Educación Ambiental" de  la oficina de cultura ambiental de acuerdo con las especificaciones descritas en los estudios previos.</t>
  </si>
  <si>
    <t>0 -12 meses de experiencia</t>
  </si>
  <si>
    <t xml:space="preserve">0 - 6 meses de experiencia </t>
  </si>
  <si>
    <t>AUNAR ESFUERZOS TECNICOS,FINANCIEROS Y OPERATIVOS ENTRE CORPOBOYACA Y UNA ENTIDAD SIN ANIMO DE LUCRO (ESAL), CON EL FIN DE FORTALECER PROYECTOS DE EDUCACION AMBIENTAL COMUNITARIA DE CONFORMIDAD A LAS ESPECIFICACIONES  TÉCNICAS DESCRITAS EN LOS ESTUDIOS PREVIOS</t>
  </si>
  <si>
    <t>GLOBAL</t>
  </si>
  <si>
    <t>BANDAS DE CAUCHO</t>
  </si>
  <si>
    <t>CAJA</t>
  </si>
  <si>
    <t>2</t>
  </si>
  <si>
    <t xml:space="preserve">UNIDAD  </t>
  </si>
  <si>
    <t>BANDERITAS ADHESIVAS SEMITRANSPARENTE DE 5 COLORES X 25 UNID</t>
  </si>
  <si>
    <t>4</t>
  </si>
  <si>
    <t>BISTURÍ</t>
  </si>
  <si>
    <t xml:space="preserve">UNIDAD </t>
  </si>
  <si>
    <t>BORRADOR DE NATA</t>
  </si>
  <si>
    <t>10</t>
  </si>
  <si>
    <t>BORRADOR PARA TABLERO ACRÍLICO</t>
  </si>
  <si>
    <t>CAJA PARA ARCHIVO SEMI ACTIVO REF X 200 LOGO A UNA TINTA</t>
  </si>
  <si>
    <t>6</t>
  </si>
  <si>
    <t>CARPETA EN YUTE PLASTIFICADA TAMAÑO OFICIO COLOR NATURAL 500 GRAMOS</t>
  </si>
  <si>
    <t>40</t>
  </si>
  <si>
    <t>CARPETA TAMAÑO OFICIO EN CARTÓN YUTE DE 900 GR COLOR NATURAL</t>
  </si>
  <si>
    <t>FOLDER COLGANTE CON SOPORTE METÁLICO TAMAÑO OFICIO</t>
  </si>
  <si>
    <t>GANCHO PLÁSTICO PARA LEGAJADOR DE 6 CM</t>
  </si>
  <si>
    <t>PAQUETE</t>
  </si>
  <si>
    <t>3</t>
  </si>
  <si>
    <t>GANCHOS CLIPS</t>
  </si>
  <si>
    <t>5</t>
  </si>
  <si>
    <t>LÁPIZ NEGRO</t>
  </si>
  <si>
    <t>MARCADOR PARA TABLERO ACRÍLICO</t>
  </si>
  <si>
    <t xml:space="preserve">13- 24 meses de experiencia </t>
  </si>
  <si>
    <t>Formulacion POA, según Acuerdo 012 del 18 de diciembre de 2020, Presupuesto 2021</t>
  </si>
  <si>
    <t>26  meses de experiencia profesional  y 12 meses especifica.</t>
  </si>
  <si>
    <t>Contrato de Prestación de Servicios profesionales   para realizar actividades en marco del programa  del plan de accion "Comunicación Educacion y Participacion" en el   proyecto de "Educación Ambiental" y Participacion y Goberbnanza Ambiental de  la oficina de cultura ambiental</t>
  </si>
  <si>
    <t>Contrato de Prestación de Servicios profesionales   para realizar actividades en marco del programa  del plan de accion "Comunicación Educacion y Participacion" en el   proyecto de "Educación Ambiental"  y Participación y Goberbnanza Ambiental de  la oficina de cultura ambiental</t>
  </si>
  <si>
    <t>Contrato de prestación de servicios de apoyo a la gestión de estrategias y actividades en marco del programa del plan de acción de Corpoboyacá “Comunicación Educación y Participación", en el proyecto de Educación Ambiental, implementado por la Oficina de Participación y Cultura Ambiental, en los seis municipios correspondientes a la jurisdicción de la Oficina Territorial Miraflores, de acuerdo con las especificaciones descritas en los estudios previos.</t>
  </si>
  <si>
    <t>Contrato de Prestación de Servicios profesionales para realizar actividades en marco del programa del plan de acción Comunicación Educación y Participación en el proyecto de Educación Ambiental  de la Oficina de Cultura Ambiental, de acuerdo con las especificaciones descritas en los estudios previos.</t>
  </si>
  <si>
    <t xml:space="preserve">07 a 12 meses de experiencia </t>
  </si>
  <si>
    <t xml:space="preserve"> Licenciado en Ciencias Naturales y Educación Ambiental , 24 meses y 12 meses de experiencia especifica en educación ambiental.Categoria 4 desplazamiento SONIA TORRES</t>
  </si>
  <si>
    <t>Biología y/o afines con 15 meses de experiencia en gestion ambiental. Categoria Categoria 3 desplazamiento SANTIAGO JIMENEZ</t>
  </si>
  <si>
    <t>Diseño Industrial y/o afines.con experiencia profesional de 13 a 24 meses. Categoria 3 LORENA QUIROGA</t>
  </si>
  <si>
    <t>Trabajo Social, Sociología y/o Psicología, con 15 meses de experiencia profesional Categoria 3 desplazamiento LICEH FORERO</t>
  </si>
  <si>
    <t>Tecnico y/o tecnologo en gestion de recursos naturales y o gestion ambienta con 6 meses de experiencia. Categoria 1 tecnico desplazamiento SEBASTIAN GUIO</t>
  </si>
  <si>
    <t>Tecnico y/o tecnologo en gestion de recursos naturales y o gestion ambienta con 6 meses de experiencia.Categoria 1 tecnico desplazamiento ANGELA OLARTE</t>
  </si>
  <si>
    <t xml:space="preserve">Ingeniero Sanitario con 03 meses de experiencia en temas de recurso hidrico categoria 1 desplazamientro  FREDY RODRIGUEZ </t>
  </si>
  <si>
    <t xml:space="preserve"> Abogado y/o afines, con especilizacion en areas afines con 26 meses de experiencia profesional y experiencia profesional especifica en medio ambiente.Categoria 4 desplazamiento  TATIANA PEREZ</t>
  </si>
  <si>
    <t>Ingenierio Anbiental de siete a doce meses de experiencia profesional en temas ambientales. Categoria 2 ERIKA PEREZ</t>
  </si>
  <si>
    <t>8.10</t>
  </si>
  <si>
    <t>5.10</t>
  </si>
  <si>
    <t xml:space="preserve">AUNAR ESFUERZOS TECNICOS,FINANCIEROS Y OPERATIVOS ENTRE CORPOBOYACA Y UNA ENTIDAD SIN ANIMO DE LUCRO (ESAL), CON EL FIN DE FORTALECER LA ESTRATEGIA DE AULAS MODULARES DE EDUCACION AMBIENTAL DE CONFORMIDAD A LAS ESPECIFICACIONES  TÉCNICAS DESCRITAS EN LOS ESTUDIOS PREVIOS </t>
  </si>
  <si>
    <t>Fortalecer espacios no formales para la educación ambiental comunitaria.</t>
  </si>
  <si>
    <t>Número de acciones implementadas.</t>
  </si>
  <si>
    <t>6 acciones implementadas en espacios  no formales para la educación ambiental comunitaria.</t>
  </si>
  <si>
    <t>6  eventos realizado para generar sensibilidad y conocimiento</t>
  </si>
  <si>
    <t xml:space="preserve">Número de programas de sostenibilidad ambiental </t>
  </si>
  <si>
    <t>1 programa de  sostenibilidad ambiental con los diferentes sectores de servicios</t>
  </si>
  <si>
    <t>Apoyo logistico encuentros de educacion ambiental</t>
  </si>
  <si>
    <t>Modificaciones correspondientes por aprobación del Acuerdo 05 del 28 de abril de 2021, por medio del cual se adicionaron al presupuesto 2011, los excedentes financieros de la vigencia 2020 y el Acuerdo 06 del 28 de abril de 2021, Por medio del cual se modifica el Plan de Acción Cuatrienal “Acciones Sostenibles – 2020-2023, tiempo de pactar la paz con la naturaleza”.</t>
  </si>
  <si>
    <t xml:space="preserve">Ciudadanía Ecológica </t>
  </si>
  <si>
    <t xml:space="preserve">Comunicación, Educación y Participación </t>
  </si>
  <si>
    <t>OCENSA-  VIG-2021</t>
  </si>
  <si>
    <t>HIDROSOGAMOSO-  VIG-2021</t>
  </si>
  <si>
    <t>10101 
TASA USO AGUA  -  VIG-2021</t>
  </si>
  <si>
    <t>10102 
TASA USO AGUA  - RECUP. CARTERA</t>
  </si>
  <si>
    <t>10104 
TASA USO AGUA  - EXCEDENTES</t>
  </si>
  <si>
    <t>10201  
TASA RETRIBUTIVA VERTIMIENTOS  -  VIG-2021</t>
  </si>
  <si>
    <t>10202 
TASA RETRIBUTIVA VERTIMIENTOS  - RECUP. CARTERA</t>
  </si>
  <si>
    <t>10204 
TASA RETRIBUTIVA VERTIMIENTOS  - EXCEDENTES</t>
  </si>
  <si>
    <t>10301  
TASA 
COMPENSATORIA CAZA FAUNA SILVESTRE -  VIG-2021</t>
  </si>
  <si>
    <t>10304 
TASA COMPENSATORIA CAZA FAUNA SILVESTRE -  EXCEDENTES</t>
  </si>
  <si>
    <t>10401  
TASA APROVECHAMIENTO FORESTAL -  VIG-2021</t>
  </si>
  <si>
    <t>20101  
EVALUACIÓN Y SEGUIMIENTO LICENCIAS , SALVOCONDUCTOS - VIG-2021</t>
  </si>
  <si>
    <t>20102 
EVALUACIÓN Y SEGUIMIENTO LICENCIAS , SALVOCONDUCTOS - RECUP. CARTERA</t>
  </si>
  <si>
    <t>20104 EVALUACIÓN Y SEGUIMIENTO LICENCIAS , SALVOCONDUCTOS - EXCEDENTES</t>
  </si>
  <si>
    <t>20201 
DERECHOS EXPLOTACION RECURSOS (PLAYA BLANCA)-  VIG-2021</t>
  </si>
  <si>
    <t>20204 
DERECHOS EXPLOTACION RECURSOS (PLAYA BLANCA) - EXCEDENTES</t>
  </si>
  <si>
    <t>20301 
MULTAS, SANCIONES Y OTROS (REINTEGROS, DEVOLUCIONES Y DIVERSOS) - VIG-2021</t>
  </si>
  <si>
    <t>20302 
MULTAS, SANCIONES Y OTROS (REINTEGROS, DEVOLUCIONES Y DIVERSOS) - RECUP. CARTERA</t>
  </si>
  <si>
    <t>20304 
MULTAS, SANCIONES Y OTROS (REINTEGROS, DEVOLUCIONES Y DIVERSOS) - EXCEDENTES</t>
  </si>
  <si>
    <t>30101 
SOBRETASA Y/O PORCENTAJE  AMBIENTAL  -  VIG-2021</t>
  </si>
  <si>
    <t>30102 
SOBRETASA Y/O PORCENTAJE  AMBIENTAL  -  RECUP. CARTERA</t>
  </si>
  <si>
    <t>30103 
SOBRETASA Y/O PORCENTAJE  AMBIENTAL  -  RENDIMIENTOS FINANCIEROS</t>
  </si>
  <si>
    <t>30104
SOBRETASA Y/O PORCENTAJE  AMBIENTAL  - EXCEDENTES</t>
  </si>
  <si>
    <t>40401 
APORTES CAR CONV 2645- PORH</t>
  </si>
  <si>
    <t>40402 
APORTES CNV GOBERNACIÓN BOYACÁ 3615-</t>
  </si>
  <si>
    <t>40403 
CONVENIO FONAM</t>
  </si>
  <si>
    <t>51101 
GENSA-  VIG-2021</t>
  </si>
  <si>
    <t>51104 
GENSA-  EXCEDENTES</t>
  </si>
  <si>
    <t>51201 
ELECTRO SOCHAGOTA-  VIG-2021</t>
  </si>
  <si>
    <t>51204 
ELECTRO SOCHAGOTA-  EXCEDENTES</t>
  </si>
  <si>
    <t>51301 
OCENSA-  VIG-2021</t>
  </si>
  <si>
    <t>51304 
OCENSA-  EXCEDENTES</t>
  </si>
  <si>
    <t>51401 
ARGOS-  VIG-2021</t>
  </si>
  <si>
    <t>51404 
ARGOS-  EXCEDENTES</t>
  </si>
  <si>
    <t>52101 
HIDROSOGAMOSO-  VIG-2021</t>
  </si>
  <si>
    <t>52104 
HIDROSOGAMOSO-  EXCEDENTES</t>
  </si>
  <si>
    <t>52201 
CHIVOR-  VIG-2021</t>
  </si>
  <si>
    <t>52204 
CHIVOR-  EXCEDENTES</t>
  </si>
  <si>
    <t>53104 
OCENSA -EXCEDENTES</t>
  </si>
  <si>
    <t>53204 
ARGOS - EXCEDENTES</t>
  </si>
  <si>
    <t>LEIDY GUERRERO</t>
  </si>
  <si>
    <t xml:space="preserve">PRESTACIÓN DE SERVICIOS DE APOYO A LA GESTIÓN PARA REALIZAR ACTIVIDADES EN MARCO
DEL PROGRAMA  DEL PLAN DE ACCIÓN "COMUNICACIÓN EDUCACIÓN Y PARTICIPACIÓN" EN ELPROYECTO DE "EDUCACIÓN AMBIENTAL" DE  LA OFICINA DE CULTURA AMBIENTAL DE ACUERDO
CON LAS ESPECIFICACIONES DESCRITAS EN LOS ESTUDIOS PREVIOS
</t>
  </si>
  <si>
    <t>Título: Técnico profesional o tecnólogo o 4 años de educación superior cursada y aprobada en Administración de
Empresas AgropecuariasExperiencia: laboral de 37 meses de los cuales 18 meses sean específicamente en apoyo
agropecuario.  Categoria 4 desplazamiento ERIKA SERNA</t>
  </si>
  <si>
    <t>37  meses de experiencia laboral   y 18 meses especifica.</t>
  </si>
  <si>
    <t xml:space="preserve">Biología y/o afines con 15 meses de experiencia en gestion ambiental. Categoria Categoria 3 desplazamiento CRISTIAN CASTRO </t>
  </si>
  <si>
    <t>PRESTACIÓN DE SERVICIOS DE APOYO A LA GESTIÓN PARA REALIZAR ACTIVIDADES EN MARCO DEL PROGRAMA  DEL PLAN DE ACCIÓN "COMUNICACIÓN EDUCACIÓN Y PARTICIPACIÓN" EN EL PROYECTO DE "EDUCACIÓN AMBIENTAL" DE  LA OFICINA DE CULTURA AMBIENTAL DE ACUERDO CON LAS ESPECIFICACIONES DESCRITAS EN LOS ESTUDIOS PREVIOS</t>
  </si>
  <si>
    <t>laboral de 0 a 12 meses.</t>
  </si>
  <si>
    <t>Técnico o tecnólogo o 2 años de educación superior cursada y aprobada en derecho MARIA JOSE ARENAS</t>
  </si>
  <si>
    <t xml:space="preserve">AUNAR ESFUERZOS TECNICOS,FINANCIEROS Y OPERATIVOS ENTRE CORPOBOYACA Y UNA ENTIDAD SIN ANIMO DE LUCRO (ESAL), CON EL FIN DE FORTALECER LA ESTRATEGIA DE AULAS ABIERTAS  Y ESCUELA VERDE  DE CONFORMIDAD A LAS ESPECIFICACIONES  TÉCNICAS DESCRITAS EN LOS ESTUDIOS PREVIOS </t>
  </si>
  <si>
    <t>Contratar el suministro de parques infantiles elaborados en madera plástica y puntos ecológicos de recolección para envases plásticos que permitan fortalecer acciones para concienciar y promover una cultura de reciclaje y reutilización en las comunidades de once municipios y en diferentes sectores del servicio como hoteles y restaurantes de la jurisdicción de Corpoboyacá, en la apropiación de la estrategia Territorios Libres de Plástico, enmarcada en los proyectos Participación y Gobernanza Ambiental  y Educación Ambiental y las actividades Realizar acciones para la gobernanza ambiental y Realizar Estrategias de Sostenibilidad Ambiental con los diferentes sectores del servicio, de conformidad con las especificaciones técnicas que hacen parte de los estudios previos.</t>
  </si>
  <si>
    <t>Contratar el suministro de elementos pedagógicos para fortalecer la educación ambiental y participación de actividades educativas en marco del programa del plan de acción "comunicación educación y participación" en los proyectos de "educación ambiental" y “participación y gobernanza ambiental de conformidad con las especificaciones técnicas que hacen parte de los estudios previos</t>
  </si>
  <si>
    <t>Contratar el suministro de señalizacion  pedagogica para las RSC dentro de la estrategia de aulas abiertas  de conformidad con las especificaciones técnicas que hacen parte de los estudios previos.</t>
  </si>
  <si>
    <t>Ajustes en fuentes de acuerdo a distribuciones reportadas por presuouesto en archivo excel "FUENTES DEFINITIVAS"</t>
  </si>
  <si>
    <r>
      <t xml:space="preserve">1.
</t>
    </r>
    <r>
      <rPr>
        <b/>
        <sz val="8"/>
        <color indexed="23"/>
        <rFont val="Arial"/>
        <family val="2"/>
      </rPr>
      <t>…………………………..</t>
    </r>
  </si>
  <si>
    <t>30% del fortalecimieto y apoyo al Comité Interinstitucional de Educación Ambiental de Boyacá – CIDEABOY.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</si>
</sst>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&quot;$&quot;\ * #,##0_);_(&quot;$&quot;\ * \(#,##0\);_(&quot;$&quot;\ * &quot;-&quot;??_);_(@_)"/>
    <numFmt numFmtId="197" formatCode="&quot;$&quot;\ #,##0"/>
    <numFmt numFmtId="198" formatCode="_-&quot;$&quot;* #,##0_-;\-&quot;$&quot;* #,##0_-;_-&quot;$&quot;* &quot;-&quot;??_-;_-@_-"/>
    <numFmt numFmtId="199" formatCode="_(&quot;$&quot;\ * #,##0.000_);_(&quot;$&quot;\ * \(#,##0.000\);_(&quot;$&quot;\ * &quot;-&quot;??_);_(@_)"/>
    <numFmt numFmtId="200" formatCode="_(&quot;$&quot;\ * #,##0.0000_);_(&quot;$&quot;\ * \(#,##0.0000\);_(&quot;$&quot;\ * &quot;-&quot;??_);_(@_)"/>
    <numFmt numFmtId="201" formatCode="_(&quot;$&quot;\ * #,##0.0_);_(&quot;$&quot;\ * \(#,##0.0\);_(&quot;$&quot;\ * &quot;-&quot;??_);_(@_)"/>
    <numFmt numFmtId="202" formatCode="[$$-240A]\ #,##0"/>
    <numFmt numFmtId="203" formatCode="_(* #,##0.0_);_(* \(#,##0.0\);_(* &quot;-&quot;_);_(@_)"/>
    <numFmt numFmtId="204" formatCode="_(* #,##0.00_);_(* \(#,##0.00\);_(* &quot;-&quot;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b/>
      <sz val="8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63"/>
      <name val="Arial"/>
      <family val="2"/>
    </font>
    <font>
      <sz val="10"/>
      <color indexed="8"/>
      <name val="SansSerif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8"/>
      <color rgb="FF202124"/>
      <name val="Arial"/>
      <family val="2"/>
    </font>
    <font>
      <b/>
      <sz val="11"/>
      <color theme="1"/>
      <name val="Calibri"/>
      <family val="2"/>
    </font>
    <font>
      <sz val="10"/>
      <color rgb="FF000000"/>
      <name val="Sans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thin"/>
      <top/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51" fillId="0" borderId="0" applyFont="0" applyFill="0" applyBorder="0" applyAlignment="0" applyProtection="0"/>
    <xf numFmtId="0" fontId="10" fillId="22" borderId="0" applyNumberFormat="0" applyBorder="0" applyAlignment="0" applyProtection="0"/>
    <xf numFmtId="0" fontId="51" fillId="0" borderId="0">
      <alignment/>
      <protection/>
    </xf>
    <xf numFmtId="0" fontId="1" fillId="0" borderId="0" applyNumberFormat="0" applyFill="0" applyBorder="0" applyProtection="0">
      <alignment/>
    </xf>
    <xf numFmtId="0" fontId="5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3" fontId="22" fillId="0" borderId="0" xfId="63" applyNumberFormat="1" applyFont="1" applyFill="1" applyBorder="1" applyAlignment="1">
      <alignment horizontal="left" vertical="center"/>
    </xf>
    <xf numFmtId="189" fontId="0" fillId="0" borderId="0" xfId="69" applyNumberFormat="1" applyFont="1" applyAlignment="1">
      <alignment horizontal="center" vertical="center"/>
    </xf>
    <xf numFmtId="189" fontId="0" fillId="0" borderId="0" xfId="69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188" fontId="0" fillId="0" borderId="0" xfId="68" applyNumberFormat="1" applyAlignment="1">
      <alignment vertical="center"/>
    </xf>
    <xf numFmtId="188" fontId="0" fillId="0" borderId="0" xfId="68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67" applyNumberFormat="1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88" fontId="26" fillId="0" borderId="10" xfId="67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88" fontId="26" fillId="0" borderId="10" xfId="67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67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9" fontId="20" fillId="0" borderId="0" xfId="70" applyNumberFormat="1" applyFont="1" applyFill="1" applyBorder="1" applyAlignment="1">
      <alignment horizontal="center" vertical="center" wrapText="1"/>
    </xf>
    <xf numFmtId="49" fontId="19" fillId="0" borderId="0" xfId="69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189" fontId="0" fillId="24" borderId="10" xfId="69" applyNumberFormat="1" applyFont="1" applyFill="1" applyBorder="1" applyAlignment="1">
      <alignment vertical="center"/>
    </xf>
    <xf numFmtId="189" fontId="0" fillId="24" borderId="10" xfId="69" applyNumberFormat="1" applyFont="1" applyFill="1" applyBorder="1" applyAlignment="1">
      <alignment horizontal="center" vertical="center"/>
    </xf>
    <xf numFmtId="189" fontId="20" fillId="24" borderId="11" xfId="69" applyNumberFormat="1" applyFont="1" applyFill="1" applyBorder="1" applyAlignment="1">
      <alignment vertical="center"/>
    </xf>
    <xf numFmtId="189" fontId="20" fillId="24" borderId="10" xfId="69" applyNumberFormat="1" applyFont="1" applyFill="1" applyBorder="1" applyAlignment="1">
      <alignment vertical="center" wrapText="1"/>
    </xf>
    <xf numFmtId="189" fontId="0" fillId="24" borderId="12" xfId="69" applyNumberFormat="1" applyFont="1" applyFill="1" applyBorder="1" applyAlignment="1">
      <alignment horizontal="center" vertical="center"/>
    </xf>
    <xf numFmtId="189" fontId="0" fillId="24" borderId="12" xfId="69" applyNumberFormat="1" applyFont="1" applyFill="1" applyBorder="1" applyAlignment="1">
      <alignment vertical="center"/>
    </xf>
    <xf numFmtId="189" fontId="0" fillId="24" borderId="13" xfId="69" applyNumberFormat="1" applyFont="1" applyFill="1" applyBorder="1" applyAlignment="1">
      <alignment vertical="center"/>
    </xf>
    <xf numFmtId="189" fontId="0" fillId="24" borderId="14" xfId="69" applyNumberFormat="1" applyFont="1" applyFill="1" applyBorder="1" applyAlignment="1">
      <alignment horizontal="center" vertical="center"/>
    </xf>
    <xf numFmtId="189" fontId="0" fillId="24" borderId="14" xfId="69" applyNumberFormat="1" applyFont="1" applyFill="1" applyBorder="1" applyAlignment="1">
      <alignment vertical="center"/>
    </xf>
    <xf numFmtId="189" fontId="0" fillId="24" borderId="11" xfId="69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69" applyNumberFormat="1" applyFont="1" applyFill="1" applyAlignment="1">
      <alignment horizontal="center" vertical="center"/>
    </xf>
    <xf numFmtId="189" fontId="0" fillId="24" borderId="0" xfId="69" applyNumberFormat="1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/>
    </xf>
    <xf numFmtId="0" fontId="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49" fontId="19" fillId="0" borderId="12" xfId="69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19" fillId="0" borderId="19" xfId="69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6" fillId="4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191" fontId="19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186" fontId="20" fillId="0" borderId="12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0" fontId="52" fillId="24" borderId="10" xfId="78" applyFont="1" applyFill="1" applyBorder="1" applyAlignment="1" applyProtection="1">
      <alignment horizontal="justify" vertical="top" wrapText="1"/>
      <protection/>
    </xf>
    <xf numFmtId="1" fontId="24" fillId="0" borderId="10" xfId="78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justify" vertical="center" wrapText="1"/>
    </xf>
    <xf numFmtId="9" fontId="24" fillId="0" borderId="10" xfId="86" applyFont="1" applyBorder="1" applyAlignment="1">
      <alignment horizontal="center" vertical="center" wrapText="1"/>
    </xf>
    <xf numFmtId="176" fontId="26" fillId="4" borderId="10" xfId="0" applyNumberFormat="1" applyFont="1" applyFill="1" applyBorder="1" applyAlignment="1">
      <alignment vertical="center"/>
    </xf>
    <xf numFmtId="0" fontId="52" fillId="24" borderId="10" xfId="78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>
      <alignment horizontal="justify" vertical="top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top" wrapText="1"/>
    </xf>
    <xf numFmtId="189" fontId="20" fillId="24" borderId="13" xfId="69" applyNumberFormat="1" applyFont="1" applyFill="1" applyBorder="1" applyAlignment="1">
      <alignment vertical="center"/>
    </xf>
    <xf numFmtId="0" fontId="0" fillId="0" borderId="10" xfId="84" applyNumberFormat="1" applyFont="1" applyFill="1" applyBorder="1" applyAlignment="1">
      <alignment horizontal="justify" vertical="top" wrapText="1"/>
      <protection/>
    </xf>
    <xf numFmtId="49" fontId="22" fillId="0" borderId="10" xfId="0" applyNumberFormat="1" applyFont="1" applyFill="1" applyBorder="1" applyAlignment="1">
      <alignment horizontal="justify" vertical="center" wrapText="1"/>
    </xf>
    <xf numFmtId="188" fontId="22" fillId="0" borderId="10" xfId="67" applyNumberFormat="1" applyFont="1" applyFill="1" applyBorder="1" applyAlignment="1">
      <alignment horizontal="justify" vertical="center" wrapText="1"/>
    </xf>
    <xf numFmtId="202" fontId="5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justify" vertical="top" wrapText="1"/>
    </xf>
    <xf numFmtId="49" fontId="22" fillId="0" borderId="18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 quotePrefix="1">
      <alignment horizontal="justify" vertical="top" wrapText="1"/>
    </xf>
    <xf numFmtId="1" fontId="0" fillId="0" borderId="10" xfId="0" applyNumberFormat="1" applyFont="1" applyBorder="1" applyAlignment="1">
      <alignment horizontal="justify" vertical="top" wrapText="1"/>
    </xf>
    <xf numFmtId="189" fontId="20" fillId="24" borderId="10" xfId="69" applyNumberFormat="1" applyFont="1" applyFill="1" applyBorder="1" applyAlignment="1">
      <alignment horizontal="center" vertical="center" wrapText="1"/>
    </xf>
    <xf numFmtId="171" fontId="0" fillId="26" borderId="10" xfId="69" applyNumberFormat="1" applyFont="1" applyFill="1" applyBorder="1" applyAlignment="1">
      <alignment vertical="center"/>
    </xf>
    <xf numFmtId="196" fontId="20" fillId="24" borderId="10" xfId="74" applyNumberFormat="1" applyFont="1" applyFill="1" applyBorder="1" applyAlignment="1">
      <alignment horizontal="center" vertical="center" wrapText="1"/>
    </xf>
    <xf numFmtId="196" fontId="0" fillId="24" borderId="10" xfId="74" applyNumberFormat="1" applyFont="1" applyFill="1" applyBorder="1" applyAlignment="1" applyProtection="1">
      <alignment horizontal="center" vertical="center" wrapText="1"/>
      <protection/>
    </xf>
    <xf numFmtId="189" fontId="0" fillId="26" borderId="10" xfId="69" applyNumberFormat="1" applyFont="1" applyFill="1" applyBorder="1" applyAlignment="1">
      <alignment horizontal="center" vertical="center"/>
    </xf>
    <xf numFmtId="189" fontId="0" fillId="26" borderId="20" xfId="69" applyNumberFormat="1" applyFont="1" applyFill="1" applyBorder="1" applyAlignment="1">
      <alignment vertical="center"/>
    </xf>
    <xf numFmtId="176" fontId="0" fillId="24" borderId="10" xfId="74" applyFont="1" applyFill="1" applyBorder="1" applyAlignment="1">
      <alignment vertical="center"/>
    </xf>
    <xf numFmtId="176" fontId="0" fillId="24" borderId="13" xfId="74" applyFont="1" applyFill="1" applyBorder="1" applyAlignment="1">
      <alignment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54" fillId="24" borderId="21" xfId="0" applyFont="1" applyFill="1" applyBorder="1" applyAlignment="1">
      <alignment vertical="center"/>
    </xf>
    <xf numFmtId="0" fontId="54" fillId="24" borderId="22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21" fillId="24" borderId="0" xfId="0" applyFont="1" applyFill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24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26" borderId="10" xfId="0" applyFont="1" applyFill="1" applyBorder="1" applyAlignment="1">
      <alignment horizontal="justify" vertical="center" wrapText="1"/>
    </xf>
    <xf numFmtId="0" fontId="0" fillId="26" borderId="10" xfId="0" applyFont="1" applyFill="1" applyBorder="1" applyAlignment="1">
      <alignment vertical="center" wrapText="1"/>
    </xf>
    <xf numFmtId="171" fontId="0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/>
    </xf>
    <xf numFmtId="0" fontId="19" fillId="27" borderId="26" xfId="0" applyFont="1" applyFill="1" applyBorder="1" applyAlignment="1">
      <alignment vertical="center"/>
    </xf>
    <xf numFmtId="0" fontId="19" fillId="24" borderId="10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96" fontId="0" fillId="26" borderId="10" xfId="74" applyNumberFormat="1" applyFont="1" applyFill="1" applyBorder="1" applyAlignment="1">
      <alignment vertical="center"/>
    </xf>
    <xf numFmtId="0" fontId="0" fillId="26" borderId="10" xfId="0" applyFill="1" applyBorder="1" applyAlignment="1">
      <alignment horizontal="center" vertical="center"/>
    </xf>
    <xf numFmtId="0" fontId="0" fillId="0" borderId="27" xfId="0" applyFont="1" applyBorder="1" applyAlignment="1">
      <alignment horizontal="justify" vertical="center"/>
    </xf>
    <xf numFmtId="0" fontId="19" fillId="27" borderId="28" xfId="0" applyFont="1" applyFill="1" applyBorder="1" applyAlignment="1">
      <alignment vertical="center"/>
    </xf>
    <xf numFmtId="0" fontId="19" fillId="27" borderId="20" xfId="0" applyFont="1" applyFill="1" applyBorder="1" applyAlignment="1">
      <alignment vertical="center"/>
    </xf>
    <xf numFmtId="0" fontId="19" fillId="27" borderId="29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19" fillId="24" borderId="3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left" vertical="center"/>
    </xf>
    <xf numFmtId="0" fontId="26" fillId="24" borderId="32" xfId="0" applyFont="1" applyFill="1" applyBorder="1" applyAlignment="1">
      <alignment horizontal="left" vertical="center"/>
    </xf>
    <xf numFmtId="0" fontId="19" fillId="24" borderId="33" xfId="0" applyFont="1" applyFill="1" applyBorder="1" applyAlignment="1">
      <alignment vertical="center"/>
    </xf>
    <xf numFmtId="0" fontId="19" fillId="24" borderId="34" xfId="0" applyFont="1" applyFill="1" applyBorder="1" applyAlignment="1">
      <alignment vertical="center"/>
    </xf>
    <xf numFmtId="0" fontId="19" fillId="24" borderId="35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36" xfId="0" applyFont="1" applyFill="1" applyBorder="1" applyAlignment="1">
      <alignment vertical="center"/>
    </xf>
    <xf numFmtId="0" fontId="20" fillId="24" borderId="37" xfId="0" applyFont="1" applyFill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19" fillId="24" borderId="12" xfId="0" applyFont="1" applyFill="1" applyBorder="1" applyAlignment="1">
      <alignment vertical="center"/>
    </xf>
    <xf numFmtId="0" fontId="19" fillId="24" borderId="38" xfId="0" applyFont="1" applyFill="1" applyBorder="1" applyAlignment="1">
      <alignment vertical="center"/>
    </xf>
    <xf numFmtId="0" fontId="20" fillId="24" borderId="39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20" fillId="24" borderId="37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vertical="center" wrapText="1"/>
    </xf>
    <xf numFmtId="0" fontId="20" fillId="24" borderId="19" xfId="0" applyFont="1" applyFill="1" applyBorder="1" applyAlignment="1">
      <alignment vertical="center" wrapText="1"/>
    </xf>
    <xf numFmtId="196" fontId="0" fillId="24" borderId="10" xfId="74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/>
    </xf>
    <xf numFmtId="0" fontId="19" fillId="24" borderId="40" xfId="0" applyFont="1" applyFill="1" applyBorder="1" applyAlignment="1">
      <alignment vertical="center"/>
    </xf>
    <xf numFmtId="0" fontId="19" fillId="27" borderId="40" xfId="0" applyFont="1" applyFill="1" applyBorder="1" applyAlignment="1">
      <alignment vertical="center"/>
    </xf>
    <xf numFmtId="3" fontId="0" fillId="26" borderId="10" xfId="0" applyNumberFormat="1" applyFill="1" applyBorder="1" applyAlignment="1">
      <alignment horizontal="center" vertical="center"/>
    </xf>
    <xf numFmtId="3" fontId="0" fillId="26" borderId="13" xfId="0" applyNumberFormat="1" applyFill="1" applyBorder="1" applyAlignment="1">
      <alignment horizontal="center" vertical="center"/>
    </xf>
    <xf numFmtId="0" fontId="19" fillId="24" borderId="13" xfId="0" applyFont="1" applyFill="1" applyBorder="1" applyAlignment="1">
      <alignment vertical="center"/>
    </xf>
    <xf numFmtId="0" fontId="19" fillId="24" borderId="41" xfId="0" applyFont="1" applyFill="1" applyBorder="1" applyAlignment="1">
      <alignment vertical="center"/>
    </xf>
    <xf numFmtId="0" fontId="19" fillId="27" borderId="13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19" fillId="24" borderId="25" xfId="0" applyFont="1" applyFill="1" applyBorder="1" applyAlignment="1">
      <alignment vertical="center"/>
    </xf>
    <xf numFmtId="176" fontId="0" fillId="24" borderId="10" xfId="74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27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89" fontId="0" fillId="0" borderId="10" xfId="69" applyNumberFormat="1" applyFont="1" applyFill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1" fontId="0" fillId="0" borderId="10" xfId="69" applyNumberFormat="1" applyFont="1" applyFill="1" applyBorder="1" applyAlignment="1">
      <alignment vertical="center"/>
    </xf>
    <xf numFmtId="196" fontId="0" fillId="0" borderId="10" xfId="74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189" fontId="0" fillId="0" borderId="13" xfId="69" applyNumberFormat="1" applyFont="1" applyFill="1" applyBorder="1" applyAlignment="1">
      <alignment horizontal="center" vertical="center"/>
    </xf>
    <xf numFmtId="196" fontId="0" fillId="0" borderId="13" xfId="74" applyNumberFormat="1" applyFont="1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26" borderId="27" xfId="0" applyFont="1" applyFill="1" applyBorder="1" applyAlignment="1">
      <alignment horizontal="justify" vertical="center"/>
    </xf>
    <xf numFmtId="0" fontId="0" fillId="0" borderId="41" xfId="0" applyFont="1" applyFill="1" applyBorder="1" applyAlignment="1">
      <alignment horizontal="center" vertical="center" wrapText="1"/>
    </xf>
    <xf numFmtId="196" fontId="56" fillId="0" borderId="10" xfId="74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 wrapText="1"/>
    </xf>
    <xf numFmtId="189" fontId="0" fillId="0" borderId="20" xfId="69" applyNumberFormat="1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78" applyFont="1" applyFill="1" applyBorder="1" applyAlignment="1">
      <alignment horizontal="justify" vertical="center" wrapText="1"/>
    </xf>
    <xf numFmtId="189" fontId="0" fillId="26" borderId="10" xfId="69" applyNumberFormat="1" applyFont="1" applyFill="1" applyBorder="1" applyAlignment="1">
      <alignment vertical="center"/>
    </xf>
    <xf numFmtId="196" fontId="0" fillId="26" borderId="10" xfId="74" applyNumberFormat="1" applyFont="1" applyFill="1" applyBorder="1" applyAlignment="1">
      <alignment horizontal="center" vertical="center"/>
    </xf>
    <xf numFmtId="196" fontId="0" fillId="26" borderId="10" xfId="74" applyNumberFormat="1" applyFont="1" applyFill="1" applyBorder="1" applyAlignment="1">
      <alignment vertical="center"/>
    </xf>
    <xf numFmtId="196" fontId="20" fillId="26" borderId="10" xfId="74" applyNumberFormat="1" applyFont="1" applyFill="1" applyBorder="1" applyAlignment="1">
      <alignment horizontal="center" vertical="center" wrapText="1"/>
    </xf>
    <xf numFmtId="1" fontId="24" fillId="28" borderId="10" xfId="87" applyNumberFormat="1" applyFont="1" applyFill="1" applyBorder="1" applyAlignment="1">
      <alignment horizontal="center" vertical="center" wrapText="1"/>
    </xf>
    <xf numFmtId="0" fontId="24" fillId="29" borderId="10" xfId="78" applyFont="1" applyFill="1" applyBorder="1" applyAlignment="1">
      <alignment horizontal="justify" vertical="center" wrapText="1"/>
    </xf>
    <xf numFmtId="9" fontId="24" fillId="30" borderId="10" xfId="86" applyFont="1" applyFill="1" applyBorder="1" applyAlignment="1">
      <alignment horizontal="center" vertical="center" wrapText="1"/>
    </xf>
    <xf numFmtId="1" fontId="24" fillId="30" borderId="10" xfId="0" applyNumberFormat="1" applyFont="1" applyFill="1" applyBorder="1" applyAlignment="1">
      <alignment horizontal="center" vertical="center" wrapText="1"/>
    </xf>
    <xf numFmtId="177" fontId="26" fillId="4" borderId="10" xfId="61" applyFont="1" applyFill="1" applyBorder="1" applyAlignment="1">
      <alignment vertical="center"/>
    </xf>
    <xf numFmtId="1" fontId="24" fillId="29" borderId="10" xfId="0" applyNumberFormat="1" applyFont="1" applyFill="1" applyBorder="1" applyAlignment="1">
      <alignment horizontal="center" vertical="center" wrapText="1"/>
    </xf>
    <xf numFmtId="0" fontId="24" fillId="29" borderId="10" xfId="0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justify" vertical="center" wrapText="1"/>
    </xf>
    <xf numFmtId="196" fontId="26" fillId="4" borderId="10" xfId="0" applyNumberFormat="1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wrapText="1"/>
    </xf>
    <xf numFmtId="0" fontId="0" fillId="29" borderId="10" xfId="0" applyFill="1" applyBorder="1" applyAlignment="1">
      <alignment horizontal="center" vertical="center" wrapText="1"/>
    </xf>
    <xf numFmtId="0" fontId="52" fillId="29" borderId="10" xfId="78" applyFont="1" applyFill="1" applyBorder="1" applyAlignment="1" applyProtection="1">
      <alignment horizontal="justify" vertical="top" wrapText="1"/>
      <protection/>
    </xf>
    <xf numFmtId="0" fontId="52" fillId="29" borderId="10" xfId="78" applyFont="1" applyFill="1" applyBorder="1" applyAlignment="1" applyProtection="1">
      <alignment horizontal="center" vertical="center" wrapText="1"/>
      <protection/>
    </xf>
    <xf numFmtId="0" fontId="24" fillId="29" borderId="10" xfId="0" applyFont="1" applyFill="1" applyBorder="1" applyAlignment="1">
      <alignment horizontal="justify" vertical="top" wrapText="1"/>
    </xf>
    <xf numFmtId="0" fontId="24" fillId="29" borderId="10" xfId="0" applyFont="1" applyFill="1" applyBorder="1" applyAlignment="1">
      <alignment vertical="center" wrapText="1"/>
    </xf>
    <xf numFmtId="1" fontId="57" fillId="29" borderId="10" xfId="87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 horizontal="right" vertical="center"/>
    </xf>
    <xf numFmtId="176" fontId="58" fillId="0" borderId="10" xfId="71" applyNumberFormat="1" applyFont="1" applyBorder="1" applyAlignment="1">
      <alignment horizontal="center" vertical="center"/>
    </xf>
    <xf numFmtId="176" fontId="42" fillId="0" borderId="42" xfId="71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left" vertical="center"/>
    </xf>
    <xf numFmtId="176" fontId="20" fillId="0" borderId="16" xfId="0" applyNumberFormat="1" applyFont="1" applyFill="1" applyBorder="1" applyAlignment="1">
      <alignment horizontal="right" vertical="center"/>
    </xf>
    <xf numFmtId="176" fontId="43" fillId="24" borderId="10" xfId="71" applyNumberFormat="1" applyFont="1" applyFill="1" applyBorder="1" applyAlignment="1">
      <alignment vertical="center" wrapText="1"/>
    </xf>
    <xf numFmtId="176" fontId="24" fillId="30" borderId="10" xfId="0" applyNumberFormat="1" applyFont="1" applyFill="1" applyBorder="1" applyAlignment="1">
      <alignment horizontal="center" vertical="center" wrapText="1"/>
    </xf>
    <xf numFmtId="176" fontId="0" fillId="24" borderId="10" xfId="71" applyNumberFormat="1" applyFont="1" applyFill="1" applyBorder="1" applyAlignment="1">
      <alignment vertical="center"/>
    </xf>
    <xf numFmtId="176" fontId="0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vertical="center"/>
    </xf>
    <xf numFmtId="176" fontId="44" fillId="24" borderId="10" xfId="71" applyNumberFormat="1" applyFont="1" applyFill="1" applyBorder="1" applyAlignment="1">
      <alignment vertical="center" wrapText="1"/>
    </xf>
    <xf numFmtId="176" fontId="44" fillId="30" borderId="10" xfId="0" applyNumberFormat="1" applyFont="1" applyFill="1" applyBorder="1" applyAlignment="1">
      <alignment horizontal="center" vertical="center" wrapText="1"/>
    </xf>
    <xf numFmtId="176" fontId="24" fillId="24" borderId="10" xfId="71" applyNumberFormat="1" applyFont="1" applyFill="1" applyBorder="1" applyAlignment="1">
      <alignment horizontal="justify" vertical="center" wrapText="1"/>
    </xf>
    <xf numFmtId="176" fontId="24" fillId="24" borderId="10" xfId="0" applyNumberFormat="1" applyFont="1" applyFill="1" applyBorder="1" applyAlignment="1">
      <alignment horizontal="center" vertical="center" wrapText="1"/>
    </xf>
    <xf numFmtId="176" fontId="0" fillId="24" borderId="10" xfId="71" applyNumberFormat="1" applyFont="1" applyFill="1" applyBorder="1" applyAlignment="1">
      <alignment horizontal="center" vertical="center"/>
    </xf>
    <xf numFmtId="176" fontId="24" fillId="24" borderId="10" xfId="78" applyNumberFormat="1" applyFont="1" applyFill="1" applyBorder="1" applyAlignment="1">
      <alignment horizontal="justify" vertical="center" wrapText="1"/>
    </xf>
    <xf numFmtId="176" fontId="24" fillId="24" borderId="10" xfId="71" applyNumberFormat="1" applyFont="1" applyFill="1" applyBorder="1" applyAlignment="1">
      <alignment horizontal="center" vertical="center" wrapText="1"/>
    </xf>
    <xf numFmtId="176" fontId="24" fillId="24" borderId="10" xfId="0" applyNumberFormat="1" applyFont="1" applyFill="1" applyBorder="1" applyAlignment="1">
      <alignment horizontal="left" vertical="center" wrapText="1"/>
    </xf>
    <xf numFmtId="176" fontId="24" fillId="29" borderId="10" xfId="0" applyNumberFormat="1" applyFont="1" applyFill="1" applyBorder="1" applyAlignment="1">
      <alignment horizontal="left" vertical="center" wrapText="1"/>
    </xf>
    <xf numFmtId="176" fontId="24" fillId="29" borderId="10" xfId="0" applyNumberFormat="1" applyFont="1" applyFill="1" applyBorder="1" applyAlignment="1">
      <alignment horizontal="center" vertical="center" wrapText="1"/>
    </xf>
    <xf numFmtId="176" fontId="0" fillId="29" borderId="10" xfId="71" applyNumberFormat="1" applyFont="1" applyFill="1" applyBorder="1" applyAlignment="1">
      <alignment horizontal="center" vertical="center"/>
    </xf>
    <xf numFmtId="176" fontId="0" fillId="29" borderId="10" xfId="0" applyNumberFormat="1" applyFont="1" applyFill="1" applyBorder="1" applyAlignment="1">
      <alignment horizontal="center" vertical="center"/>
    </xf>
    <xf numFmtId="176" fontId="20" fillId="0" borderId="32" xfId="0" applyNumberFormat="1" applyFont="1" applyBorder="1" applyAlignment="1">
      <alignment horizontal="right" vertical="center"/>
    </xf>
    <xf numFmtId="43" fontId="2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26" borderId="27" xfId="0" applyFont="1" applyFill="1" applyBorder="1" applyAlignment="1">
      <alignment horizontal="justify" vertical="center" wrapText="1"/>
    </xf>
    <xf numFmtId="0" fontId="0" fillId="24" borderId="10" xfId="0" applyFont="1" applyFill="1" applyBorder="1" applyAlignment="1">
      <alignment vertical="center" wrapText="1"/>
    </xf>
    <xf numFmtId="171" fontId="0" fillId="24" borderId="10" xfId="0" applyNumberFormat="1" applyFont="1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171" fontId="0" fillId="24" borderId="10" xfId="69" applyNumberFormat="1" applyFont="1" applyFill="1" applyBorder="1" applyAlignment="1">
      <alignment vertical="center"/>
    </xf>
    <xf numFmtId="196" fontId="0" fillId="24" borderId="10" xfId="74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6" borderId="20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vertical="center" wrapText="1"/>
    </xf>
    <xf numFmtId="189" fontId="0" fillId="26" borderId="42" xfId="69" applyNumberFormat="1" applyFont="1" applyFill="1" applyBorder="1" applyAlignment="1">
      <alignment horizontal="center" vertical="center"/>
    </xf>
    <xf numFmtId="196" fontId="0" fillId="26" borderId="42" xfId="74" applyNumberFormat="1" applyFont="1" applyFill="1" applyBorder="1" applyAlignment="1">
      <alignment vertical="center"/>
    </xf>
    <xf numFmtId="171" fontId="0" fillId="26" borderId="13" xfId="69" applyNumberFormat="1" applyFont="1" applyFill="1" applyBorder="1" applyAlignment="1">
      <alignment vertical="center"/>
    </xf>
    <xf numFmtId="189" fontId="0" fillId="26" borderId="42" xfId="69" applyNumberFormat="1" applyFont="1" applyFill="1" applyBorder="1" applyAlignment="1">
      <alignment vertical="center"/>
    </xf>
    <xf numFmtId="14" fontId="0" fillId="24" borderId="10" xfId="0" applyNumberFormat="1" applyFont="1" applyFill="1" applyBorder="1" applyAlignment="1">
      <alignment horizontal="right" vertical="center"/>
    </xf>
    <xf numFmtId="177" fontId="23" fillId="24" borderId="0" xfId="61" applyFont="1" applyFill="1" applyBorder="1" applyAlignment="1">
      <alignment horizontal="left" vertical="center"/>
    </xf>
    <xf numFmtId="177" fontId="23" fillId="24" borderId="0" xfId="61" applyFont="1" applyFill="1" applyBorder="1" applyAlignment="1">
      <alignment horizontal="center" vertical="center"/>
    </xf>
    <xf numFmtId="176" fontId="60" fillId="24" borderId="0" xfId="75" applyFont="1" applyFill="1" applyBorder="1" applyAlignment="1">
      <alignment horizontal="center" vertical="center" wrapText="1"/>
    </xf>
    <xf numFmtId="1" fontId="61" fillId="24" borderId="0" xfId="75" applyNumberFormat="1" applyFont="1" applyFill="1" applyBorder="1" applyAlignment="1" applyProtection="1">
      <alignment horizontal="center" vertical="top" wrapText="1"/>
      <protection/>
    </xf>
    <xf numFmtId="176" fontId="0" fillId="24" borderId="0" xfId="75" applyFont="1" applyFill="1" applyBorder="1" applyAlignment="1">
      <alignment/>
    </xf>
    <xf numFmtId="176" fontId="20" fillId="24" borderId="40" xfId="0" applyNumberFormat="1" applyFont="1" applyFill="1" applyBorder="1" applyAlignment="1">
      <alignment horizontal="right" vertical="center"/>
    </xf>
    <xf numFmtId="176" fontId="20" fillId="24" borderId="10" xfId="70" applyNumberFormat="1" applyFont="1" applyFill="1" applyBorder="1" applyAlignment="1">
      <alignment horizontal="center" vertical="center" wrapText="1"/>
    </xf>
    <xf numFmtId="204" fontId="0" fillId="24" borderId="10" xfId="62" applyNumberFormat="1" applyFont="1" applyFill="1" applyBorder="1" applyAlignment="1">
      <alignment horizontal="center" vertical="center" wrapText="1"/>
    </xf>
    <xf numFmtId="204" fontId="0" fillId="24" borderId="10" xfId="62" applyNumberFormat="1" applyFont="1" applyFill="1" applyBorder="1" applyAlignment="1">
      <alignment vertical="center"/>
    </xf>
    <xf numFmtId="176" fontId="0" fillId="24" borderId="10" xfId="75" applyFont="1" applyFill="1" applyBorder="1" applyAlignment="1">
      <alignment vertical="center"/>
    </xf>
    <xf numFmtId="204" fontId="0" fillId="24" borderId="10" xfId="62" applyNumberFormat="1" applyFont="1" applyFill="1" applyBorder="1" applyAlignment="1">
      <alignment horizontal="center" vertical="center"/>
    </xf>
    <xf numFmtId="196" fontId="20" fillId="31" borderId="10" xfId="0" applyNumberFormat="1" applyFont="1" applyFill="1" applyBorder="1" applyAlignment="1">
      <alignment horizontal="justify" vertical="center" wrapText="1"/>
    </xf>
    <xf numFmtId="176" fontId="20" fillId="31" borderId="10" xfId="71" applyFont="1" applyFill="1" applyBorder="1" applyAlignment="1">
      <alignment horizontal="center" vertical="center" wrapText="1"/>
    </xf>
    <xf numFmtId="176" fontId="60" fillId="31" borderId="10" xfId="75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176" fontId="0" fillId="24" borderId="0" xfId="0" applyNumberForma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14" fontId="2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14" fontId="27" fillId="0" borderId="42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0" fontId="20" fillId="0" borderId="32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4" fillId="29" borderId="42" xfId="0" applyFont="1" applyFill="1" applyBorder="1" applyAlignment="1">
      <alignment horizontal="justify" vertical="top" wrapText="1"/>
    </xf>
    <xf numFmtId="0" fontId="24" fillId="29" borderId="32" xfId="0" applyFont="1" applyFill="1" applyBorder="1" applyAlignment="1">
      <alignment horizontal="justify" vertical="top" wrapText="1"/>
    </xf>
    <xf numFmtId="0" fontId="24" fillId="29" borderId="40" xfId="0" applyFont="1" applyFill="1" applyBorder="1" applyAlignment="1">
      <alignment horizontal="justify" vertical="top" wrapText="1"/>
    </xf>
    <xf numFmtId="0" fontId="20" fillId="16" borderId="10" xfId="0" applyFont="1" applyFill="1" applyBorder="1" applyAlignment="1">
      <alignment horizontal="left" vertical="center" wrapText="1"/>
    </xf>
    <xf numFmtId="7" fontId="20" fillId="0" borderId="42" xfId="0" applyNumberFormat="1" applyFont="1" applyBorder="1" applyAlignment="1">
      <alignment vertical="center"/>
    </xf>
    <xf numFmtId="7" fontId="20" fillId="0" borderId="32" xfId="0" applyNumberFormat="1" applyFont="1" applyBorder="1" applyAlignment="1">
      <alignment vertical="center"/>
    </xf>
    <xf numFmtId="7" fontId="20" fillId="0" borderId="40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19" fillId="0" borderId="12" xfId="69" applyNumberFormat="1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4" fontId="23" fillId="0" borderId="42" xfId="0" applyNumberFormat="1" applyFont="1" applyBorder="1" applyAlignment="1">
      <alignment horizontal="center" vertical="center"/>
    </xf>
    <xf numFmtId="14" fontId="23" fillId="0" borderId="32" xfId="0" applyNumberFormat="1" applyFont="1" applyBorder="1" applyAlignment="1">
      <alignment horizontal="center" vertical="center"/>
    </xf>
    <xf numFmtId="14" fontId="23" fillId="0" borderId="4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20" fillId="16" borderId="18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20" fillId="16" borderId="28" xfId="0" applyFont="1" applyFill="1" applyBorder="1" applyAlignment="1">
      <alignment horizontal="left" vertical="center" wrapText="1"/>
    </xf>
    <xf numFmtId="0" fontId="20" fillId="16" borderId="20" xfId="0" applyFont="1" applyFill="1" applyBorder="1" applyAlignment="1">
      <alignment horizontal="left" vertical="center" wrapText="1"/>
    </xf>
    <xf numFmtId="0" fontId="20" fillId="16" borderId="41" xfId="0" applyFont="1" applyFill="1" applyBorder="1" applyAlignment="1">
      <alignment horizontal="left" vertical="center" wrapText="1"/>
    </xf>
    <xf numFmtId="0" fontId="20" fillId="16" borderId="16" xfId="0" applyFont="1" applyFill="1" applyBorder="1" applyAlignment="1">
      <alignment horizontal="left" vertical="center" wrapText="1"/>
    </xf>
    <xf numFmtId="0" fontId="20" fillId="16" borderId="12" xfId="0" applyFont="1" applyFill="1" applyBorder="1" applyAlignment="1">
      <alignment horizontal="left" vertical="center" wrapText="1"/>
    </xf>
    <xf numFmtId="0" fontId="20" fillId="16" borderId="19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left" vertical="center"/>
    </xf>
    <xf numFmtId="0" fontId="0" fillId="24" borderId="20" xfId="0" applyFont="1" applyFill="1" applyBorder="1" applyAlignment="1">
      <alignment horizontal="left" vertical="center"/>
    </xf>
    <xf numFmtId="0" fontId="0" fillId="24" borderId="41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justify" vertical="top" wrapText="1"/>
    </xf>
    <xf numFmtId="0" fontId="0" fillId="0" borderId="4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justify" vertical="center" wrapText="1"/>
    </xf>
    <xf numFmtId="0" fontId="0" fillId="24" borderId="32" xfId="0" applyFont="1" applyFill="1" applyBorder="1" applyAlignment="1">
      <alignment horizontal="justify" vertical="center" wrapText="1"/>
    </xf>
    <xf numFmtId="0" fontId="0" fillId="24" borderId="40" xfId="0" applyFont="1" applyFill="1" applyBorder="1" applyAlignment="1">
      <alignment horizontal="justify" vertical="center" wrapText="1"/>
    </xf>
    <xf numFmtId="0" fontId="26" fillId="24" borderId="43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6" fillId="24" borderId="41" xfId="0" applyFont="1" applyFill="1" applyBorder="1" applyAlignment="1">
      <alignment horizontal="right" vertical="center"/>
    </xf>
    <xf numFmtId="0" fontId="19" fillId="24" borderId="28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right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left" vertical="center"/>
    </xf>
    <xf numFmtId="0" fontId="0" fillId="24" borderId="32" xfId="0" applyFill="1" applyBorder="1" applyAlignment="1">
      <alignment horizontal="left" vertical="center"/>
    </xf>
    <xf numFmtId="0" fontId="0" fillId="24" borderId="40" xfId="0" applyFill="1" applyBorder="1" applyAlignment="1">
      <alignment horizontal="left" vertical="center"/>
    </xf>
    <xf numFmtId="0" fontId="0" fillId="24" borderId="31" xfId="0" applyFont="1" applyFill="1" applyBorder="1" applyAlignment="1">
      <alignment horizontal="left" vertical="center"/>
    </xf>
    <xf numFmtId="0" fontId="0" fillId="24" borderId="32" xfId="0" applyFont="1" applyFill="1" applyBorder="1" applyAlignment="1">
      <alignment horizontal="left" vertical="center"/>
    </xf>
    <xf numFmtId="0" fontId="0" fillId="24" borderId="43" xfId="0" applyFont="1" applyFill="1" applyBorder="1" applyAlignment="1">
      <alignment horizontal="left" vertical="top" wrapText="1"/>
    </xf>
    <xf numFmtId="0" fontId="0" fillId="24" borderId="20" xfId="0" applyFont="1" applyFill="1" applyBorder="1" applyAlignment="1">
      <alignment horizontal="left" vertical="top" wrapText="1"/>
    </xf>
    <xf numFmtId="0" fontId="0" fillId="24" borderId="41" xfId="0" applyFont="1" applyFill="1" applyBorder="1" applyAlignment="1">
      <alignment horizontal="left" vertical="top" wrapText="1"/>
    </xf>
    <xf numFmtId="0" fontId="0" fillId="26" borderId="31" xfId="0" applyFont="1" applyFill="1" applyBorder="1" applyAlignment="1">
      <alignment horizontal="left" vertical="top" wrapText="1"/>
    </xf>
    <xf numFmtId="0" fontId="0" fillId="26" borderId="32" xfId="0" applyFont="1" applyFill="1" applyBorder="1" applyAlignment="1">
      <alignment horizontal="left" vertical="top" wrapText="1"/>
    </xf>
    <xf numFmtId="0" fontId="0" fillId="26" borderId="40" xfId="0" applyFont="1" applyFill="1" applyBorder="1" applyAlignment="1">
      <alignment horizontal="left" vertical="top" wrapText="1"/>
    </xf>
    <xf numFmtId="0" fontId="0" fillId="26" borderId="31" xfId="0" applyFont="1" applyFill="1" applyBorder="1" applyAlignment="1">
      <alignment horizontal="justify" vertical="top" wrapText="1"/>
    </xf>
    <xf numFmtId="0" fontId="0" fillId="26" borderId="32" xfId="0" applyFont="1" applyFill="1" applyBorder="1" applyAlignment="1">
      <alignment horizontal="justify" vertical="top" wrapText="1"/>
    </xf>
    <xf numFmtId="0" fontId="0" fillId="26" borderId="40" xfId="0" applyFont="1" applyFill="1" applyBorder="1" applyAlignment="1">
      <alignment horizontal="justify" vertical="top" wrapText="1"/>
    </xf>
    <xf numFmtId="0" fontId="26" fillId="24" borderId="47" xfId="0" applyFont="1" applyFill="1" applyBorder="1" applyAlignment="1">
      <alignment horizontal="right" vertical="center"/>
    </xf>
    <xf numFmtId="0" fontId="26" fillId="24" borderId="34" xfId="0" applyFont="1" applyFill="1" applyBorder="1" applyAlignment="1">
      <alignment horizontal="right" vertical="center"/>
    </xf>
    <xf numFmtId="0" fontId="26" fillId="24" borderId="35" xfId="0" applyFont="1" applyFill="1" applyBorder="1" applyAlignment="1">
      <alignment horizontal="right" vertical="center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50" xfId="69" applyNumberFormat="1" applyFont="1" applyFill="1" applyBorder="1" applyAlignment="1">
      <alignment horizontal="center" vertical="center" wrapText="1"/>
    </xf>
    <xf numFmtId="189" fontId="20" fillId="24" borderId="18" xfId="69" applyNumberFormat="1" applyFont="1" applyFill="1" applyBorder="1" applyAlignment="1">
      <alignment horizontal="center" vertical="center" wrapText="1"/>
    </xf>
    <xf numFmtId="189" fontId="20" fillId="24" borderId="13" xfId="69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34" xfId="0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189" fontId="20" fillId="24" borderId="10" xfId="69" applyNumberFormat="1" applyFont="1" applyFill="1" applyBorder="1" applyAlignment="1">
      <alignment horizontal="center" vertical="center" wrapText="1"/>
    </xf>
    <xf numFmtId="0" fontId="53" fillId="26" borderId="10" xfId="0" applyFont="1" applyFill="1" applyBorder="1" applyAlignment="1">
      <alignment horizontal="justify" vertical="top" wrapText="1"/>
    </xf>
    <xf numFmtId="0" fontId="0" fillId="24" borderId="10" xfId="0" applyFont="1" applyFill="1" applyBorder="1" applyAlignment="1">
      <alignment horizontal="justify" vertical="top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189" fontId="21" fillId="24" borderId="50" xfId="69" applyNumberFormat="1" applyFont="1" applyFill="1" applyBorder="1" applyAlignment="1">
      <alignment horizontal="center" vertical="center" wrapText="1"/>
    </xf>
    <xf numFmtId="189" fontId="21" fillId="24" borderId="18" xfId="69" applyNumberFormat="1" applyFont="1" applyFill="1" applyBorder="1" applyAlignment="1">
      <alignment horizontal="center" vertical="center" wrapText="1"/>
    </xf>
    <xf numFmtId="189" fontId="21" fillId="24" borderId="10" xfId="69" applyNumberFormat="1" applyFont="1" applyFill="1" applyBorder="1" applyAlignment="1">
      <alignment horizontal="center" vertical="center" wrapText="1"/>
    </xf>
    <xf numFmtId="0" fontId="19" fillId="24" borderId="52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189" fontId="20" fillId="24" borderId="13" xfId="69" applyNumberFormat="1" applyFont="1" applyFill="1" applyBorder="1" applyAlignment="1">
      <alignment horizontal="center" vertical="center"/>
    </xf>
    <xf numFmtId="189" fontId="20" fillId="24" borderId="18" xfId="69" applyNumberFormat="1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left" vertical="center"/>
    </xf>
    <xf numFmtId="0" fontId="26" fillId="24" borderId="32" xfId="0" applyFont="1" applyFill="1" applyBorder="1" applyAlignment="1">
      <alignment horizontal="left" vertical="center"/>
    </xf>
    <xf numFmtId="0" fontId="20" fillId="24" borderId="39" xfId="0" applyFont="1" applyFill="1" applyBorder="1" applyAlignment="1">
      <alignment horizontal="left" vertical="center"/>
    </xf>
    <xf numFmtId="0" fontId="20" fillId="24" borderId="14" xfId="0" applyFont="1" applyFill="1" applyBorder="1" applyAlignment="1">
      <alignment horizontal="left" vertical="center"/>
    </xf>
    <xf numFmtId="0" fontId="20" fillId="24" borderId="53" xfId="0" applyFont="1" applyFill="1" applyBorder="1" applyAlignment="1">
      <alignment horizontal="left" vertical="center"/>
    </xf>
    <xf numFmtId="0" fontId="20" fillId="24" borderId="45" xfId="0" applyFont="1" applyFill="1" applyBorder="1" applyAlignment="1">
      <alignment horizontal="left" vertical="center"/>
    </xf>
    <xf numFmtId="0" fontId="20" fillId="24" borderId="27" xfId="0" applyFont="1" applyFill="1" applyBorder="1" applyAlignment="1">
      <alignment horizontal="center" vertical="center" wrapText="1"/>
    </xf>
    <xf numFmtId="0" fontId="30" fillId="24" borderId="54" xfId="0" applyFont="1" applyFill="1" applyBorder="1" applyAlignment="1">
      <alignment horizontal="center" vertical="center" wrapText="1"/>
    </xf>
    <xf numFmtId="0" fontId="30" fillId="24" borderId="55" xfId="0" applyFont="1" applyFill="1" applyBorder="1" applyAlignment="1">
      <alignment horizontal="center" vertical="center" wrapText="1"/>
    </xf>
    <xf numFmtId="0" fontId="30" fillId="24" borderId="56" xfId="0" applyFont="1" applyFill="1" applyBorder="1" applyAlignment="1">
      <alignment horizontal="center" vertical="center" wrapText="1"/>
    </xf>
    <xf numFmtId="0" fontId="30" fillId="24" borderId="57" xfId="0" applyFont="1" applyFill="1" applyBorder="1" applyAlignment="1">
      <alignment horizontal="center" vertical="center" wrapText="1"/>
    </xf>
    <xf numFmtId="0" fontId="30" fillId="24" borderId="58" xfId="0" applyFont="1" applyFill="1" applyBorder="1" applyAlignment="1">
      <alignment horizontal="center" vertical="center" wrapText="1"/>
    </xf>
    <xf numFmtId="0" fontId="30" fillId="24" borderId="35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36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/>
    </xf>
    <xf numFmtId="0" fontId="62" fillId="24" borderId="53" xfId="0" applyFont="1" applyFill="1" applyBorder="1" applyAlignment="1">
      <alignment horizontal="left" vertical="center"/>
    </xf>
    <xf numFmtId="0" fontId="62" fillId="24" borderId="45" xfId="0" applyFont="1" applyFill="1" applyBorder="1" applyAlignment="1">
      <alignment horizontal="left" vertical="center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/>
    </xf>
    <xf numFmtId="0" fontId="23" fillId="24" borderId="60" xfId="0" applyFont="1" applyFill="1" applyBorder="1" applyAlignment="1">
      <alignment horizontal="center" vertical="center"/>
    </xf>
    <xf numFmtId="0" fontId="30" fillId="24" borderId="61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41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14" fontId="0" fillId="24" borderId="33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51" xfId="0" applyNumberFormat="1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justify" vertical="center" wrapText="1"/>
    </xf>
    <xf numFmtId="0" fontId="26" fillId="0" borderId="40" xfId="0" applyFont="1" applyFill="1" applyBorder="1" applyAlignment="1">
      <alignment horizontal="justify" vertical="center" wrapText="1"/>
    </xf>
    <xf numFmtId="0" fontId="26" fillId="0" borderId="42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49" fontId="26" fillId="0" borderId="42" xfId="0" applyNumberFormat="1" applyFont="1" applyFill="1" applyBorder="1" applyAlignment="1">
      <alignment horizontal="justify" vertical="center" wrapText="1"/>
    </xf>
    <xf numFmtId="49" fontId="26" fillId="0" borderId="40" xfId="0" applyNumberFormat="1" applyFont="1" applyFill="1" applyBorder="1" applyAlignment="1">
      <alignment horizontal="justify" vertical="center" wrapText="1"/>
    </xf>
    <xf numFmtId="0" fontId="26" fillId="0" borderId="42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 vertical="center"/>
    </xf>
    <xf numFmtId="0" fontId="26" fillId="0" borderId="40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" fontId="20" fillId="0" borderId="42" xfId="0" applyNumberFormat="1" applyFont="1" applyBorder="1" applyAlignment="1">
      <alignment horizontal="center" vertical="center" wrapText="1"/>
    </xf>
    <xf numFmtId="1" fontId="20" fillId="0" borderId="40" xfId="0" applyNumberFormat="1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4" fillId="29" borderId="42" xfId="0" applyFont="1" applyFill="1" applyBorder="1" applyAlignment="1">
      <alignment horizontal="center" vertical="center" wrapText="1"/>
    </xf>
    <xf numFmtId="0" fontId="24" fillId="29" borderId="32" xfId="0" applyFont="1" applyFill="1" applyBorder="1" applyAlignment="1">
      <alignment horizontal="center" vertical="center" wrapText="1"/>
    </xf>
    <xf numFmtId="0" fontId="24" fillId="29" borderId="40" xfId="0" applyFont="1" applyFill="1" applyBorder="1" applyAlignment="1">
      <alignment horizontal="center" vertical="center" wrapText="1"/>
    </xf>
    <xf numFmtId="1" fontId="20" fillId="29" borderId="42" xfId="0" applyNumberFormat="1" applyFont="1" applyFill="1" applyBorder="1" applyAlignment="1">
      <alignment horizontal="center" vertical="center" wrapText="1"/>
    </xf>
    <xf numFmtId="1" fontId="20" fillId="29" borderId="40" xfId="0" applyNumberFormat="1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176" fontId="22" fillId="0" borderId="13" xfId="74" applyFont="1" applyFill="1" applyBorder="1" applyAlignment="1">
      <alignment horizontal="center" vertical="center" wrapText="1"/>
    </xf>
    <xf numFmtId="176" fontId="22" fillId="0" borderId="62" xfId="74" applyFont="1" applyFill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/>
    </xf>
    <xf numFmtId="196" fontId="22" fillId="0" borderId="13" xfId="74" applyNumberFormat="1" applyFont="1" applyFill="1" applyBorder="1" applyAlignment="1">
      <alignment horizontal="center" vertical="center" wrapText="1"/>
    </xf>
    <xf numFmtId="196" fontId="22" fillId="0" borderId="62" xfId="74" applyNumberFormat="1" applyFont="1" applyFill="1" applyBorder="1" applyAlignment="1">
      <alignment horizontal="center" vertical="center" wrapText="1"/>
    </xf>
    <xf numFmtId="196" fontId="22" fillId="0" borderId="18" xfId="74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6" fillId="4" borderId="10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3" fontId="26" fillId="4" borderId="42" xfId="0" applyNumberFormat="1" applyFont="1" applyFill="1" applyBorder="1" applyAlignment="1">
      <alignment horizontal="center" vertical="center"/>
    </xf>
    <xf numFmtId="3" fontId="26" fillId="4" borderId="40" xfId="0" applyNumberFormat="1" applyFont="1" applyFill="1" applyBorder="1" applyAlignment="1">
      <alignment horizontal="center" vertical="center"/>
    </xf>
    <xf numFmtId="169" fontId="0" fillId="0" borderId="13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9" fontId="20" fillId="0" borderId="42" xfId="86" applyFont="1" applyFill="1" applyBorder="1" applyAlignment="1">
      <alignment horizontal="center" vertical="center" wrapText="1"/>
    </xf>
    <xf numFmtId="9" fontId="20" fillId="0" borderId="40" xfId="86" applyFont="1" applyFill="1" applyBorder="1" applyAlignment="1">
      <alignment horizontal="center" vertical="center" wrapText="1"/>
    </xf>
  </cellXfs>
  <cellStyles count="8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 [0]_3-SISTEMA DESARROLLO ADMINISTRATIVO-POA 2008-1" xfId="63"/>
    <cellStyle name="Millares 2" xfId="64"/>
    <cellStyle name="Millares 3" xfId="65"/>
    <cellStyle name="Millares 5" xfId="66"/>
    <cellStyle name="Millares_3-SISTEMA DESARROLLO ADMINISTRATIVO-POA 2008-1" xfId="67"/>
    <cellStyle name="Millares_Copia de MATRICES OPERATIVAS PROYECTOS PAT 07-09-AJUSTADAS-2008" xfId="68"/>
    <cellStyle name="Millares_FORMATO POA" xfId="69"/>
    <cellStyle name="Millares_Libro2" xfId="70"/>
    <cellStyle name="Currency" xfId="71"/>
    <cellStyle name="Currency [0]" xfId="72"/>
    <cellStyle name="Moneda [0] 2" xfId="73"/>
    <cellStyle name="Moneda 2" xfId="74"/>
    <cellStyle name="Moneda 2 2" xfId="75"/>
    <cellStyle name="Neutral" xfId="76"/>
    <cellStyle name="Normal 11" xfId="77"/>
    <cellStyle name="Normal 2" xfId="78"/>
    <cellStyle name="Normal 2 3" xfId="79"/>
    <cellStyle name="Normal 3" xfId="80"/>
    <cellStyle name="Normal 3 2" xfId="81"/>
    <cellStyle name="Normal 3 3" xfId="82"/>
    <cellStyle name="Normal 4" xfId="83"/>
    <cellStyle name="Normal 5" xfId="84"/>
    <cellStyle name="Notas" xfId="85"/>
    <cellStyle name="Percent" xfId="86"/>
    <cellStyle name="Porcentaje 2" xfId="87"/>
    <cellStyle name="Porcentaje 3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1047750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47625</xdr:rowOff>
    </xdr:from>
    <xdr:to>
      <xdr:col>0</xdr:col>
      <xdr:colOff>1790700</xdr:colOff>
      <xdr:row>3</xdr:row>
      <xdr:rowOff>209550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1323975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133350</xdr:rowOff>
    </xdr:from>
    <xdr:to>
      <xdr:col>2</xdr:col>
      <xdr:colOff>28575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Downloads\9.5%20FEV-16%20Educaci&#243;n%20%20Ambiental%20actualizado%20(1)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4">
          <cell r="K4" t="str">
            <v>Versión 2</v>
          </cell>
          <cell r="N4">
            <v>44015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showGridLines="0" tabSelected="1" zoomScale="73" zoomScaleNormal="73" zoomScalePageLayoutView="0" workbookViewId="0" topLeftCell="A1">
      <selection activeCell="A1" sqref="A1:B4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9.28125" style="1" customWidth="1"/>
    <col min="6" max="6" width="38.140625" style="1" customWidth="1"/>
    <col min="7" max="7" width="25.28125" style="3" customWidth="1"/>
    <col min="8" max="8" width="29.28125" style="1" customWidth="1"/>
    <col min="9" max="9" width="30.8515625" style="1" customWidth="1"/>
    <col min="10" max="10" width="25.00390625" style="1" customWidth="1"/>
    <col min="11" max="11" width="21.7109375" style="2" customWidth="1"/>
    <col min="12" max="12" width="29.28125" style="2" customWidth="1"/>
    <col min="13" max="19" width="30.7109375" style="1" customWidth="1"/>
    <col min="20" max="21" width="19.421875" style="1" customWidth="1"/>
    <col min="22" max="22" width="25.7109375" style="1" customWidth="1"/>
    <col min="23" max="23" width="21.57421875" style="1" customWidth="1"/>
    <col min="24" max="24" width="29.28125" style="1" hidden="1" customWidth="1"/>
    <col min="25" max="26" width="11.421875" style="1" customWidth="1"/>
    <col min="27" max="16384" width="11.421875" style="1" customWidth="1"/>
  </cols>
  <sheetData>
    <row r="1" spans="1:21" ht="31.5" customHeight="1">
      <c r="A1" s="347"/>
      <c r="B1" s="347"/>
      <c r="C1" s="335" t="s">
        <v>49</v>
      </c>
      <c r="D1" s="336"/>
      <c r="E1" s="336"/>
      <c r="F1" s="336"/>
      <c r="G1" s="336"/>
      <c r="H1" s="336"/>
      <c r="I1" s="336"/>
      <c r="J1" s="337"/>
      <c r="K1" s="334" t="s">
        <v>92</v>
      </c>
      <c r="L1" s="334"/>
      <c r="M1" s="334"/>
      <c r="N1" s="334"/>
      <c r="O1" s="334"/>
      <c r="P1" s="334"/>
      <c r="Q1" s="334"/>
      <c r="R1" s="334"/>
      <c r="S1" s="334"/>
      <c r="T1" s="53"/>
      <c r="U1" s="53"/>
    </row>
    <row r="2" spans="1:21" ht="19.5" customHeight="1">
      <c r="A2" s="347"/>
      <c r="B2" s="347"/>
      <c r="C2" s="338"/>
      <c r="D2" s="339"/>
      <c r="E2" s="339"/>
      <c r="F2" s="339"/>
      <c r="G2" s="339"/>
      <c r="H2" s="339"/>
      <c r="I2" s="339"/>
      <c r="J2" s="340"/>
      <c r="K2" s="317" t="s">
        <v>51</v>
      </c>
      <c r="L2" s="317"/>
      <c r="M2" s="317"/>
      <c r="N2" s="317"/>
      <c r="O2" s="317"/>
      <c r="P2" s="317"/>
      <c r="Q2" s="317"/>
      <c r="R2" s="317"/>
      <c r="S2" s="317"/>
      <c r="T2" s="35"/>
      <c r="U2" s="35"/>
    </row>
    <row r="3" spans="1:21" ht="19.5" customHeight="1">
      <c r="A3" s="347"/>
      <c r="B3" s="347"/>
      <c r="C3" s="335" t="s">
        <v>50</v>
      </c>
      <c r="D3" s="336"/>
      <c r="E3" s="336"/>
      <c r="F3" s="336"/>
      <c r="G3" s="336"/>
      <c r="H3" s="336"/>
      <c r="I3" s="336"/>
      <c r="J3" s="337"/>
      <c r="K3" s="317" t="s">
        <v>52</v>
      </c>
      <c r="L3" s="317"/>
      <c r="M3" s="317"/>
      <c r="N3" s="317"/>
      <c r="O3" s="317"/>
      <c r="P3" s="317" t="s">
        <v>64</v>
      </c>
      <c r="Q3" s="317"/>
      <c r="R3" s="317"/>
      <c r="S3" s="317"/>
      <c r="T3" s="35"/>
      <c r="U3" s="35"/>
    </row>
    <row r="4" spans="1:21" ht="24.75" customHeight="1">
      <c r="A4" s="347"/>
      <c r="B4" s="347"/>
      <c r="C4" s="338"/>
      <c r="D4" s="339"/>
      <c r="E4" s="339"/>
      <c r="F4" s="339"/>
      <c r="G4" s="339"/>
      <c r="H4" s="339"/>
      <c r="I4" s="339"/>
      <c r="J4" s="340"/>
      <c r="K4" s="300" t="s">
        <v>119</v>
      </c>
      <c r="L4" s="301"/>
      <c r="M4" s="301"/>
      <c r="N4" s="301"/>
      <c r="O4" s="302"/>
      <c r="P4" s="342">
        <v>44015</v>
      </c>
      <c r="Q4" s="343"/>
      <c r="R4" s="343"/>
      <c r="S4" s="344"/>
      <c r="T4" s="54"/>
      <c r="U4" s="54"/>
    </row>
    <row r="5" spans="1:21" ht="31.5" customHeight="1">
      <c r="A5" s="295" t="s">
        <v>95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55"/>
      <c r="U5" s="55"/>
    </row>
    <row r="6" spans="1:24" ht="30.75" customHeight="1">
      <c r="A6" s="346" t="s">
        <v>3</v>
      </c>
      <c r="B6" s="346"/>
      <c r="C6" s="346"/>
      <c r="D6" s="345" t="s">
        <v>231</v>
      </c>
      <c r="E6" s="345"/>
      <c r="F6" s="345"/>
      <c r="G6" s="345"/>
      <c r="H6" s="72" t="s">
        <v>0</v>
      </c>
      <c r="I6" s="73" t="s">
        <v>1</v>
      </c>
      <c r="J6" s="64"/>
      <c r="K6" s="85"/>
      <c r="L6" s="85"/>
      <c r="M6" s="341"/>
      <c r="N6" s="341"/>
      <c r="O6" s="341"/>
      <c r="P6" s="50"/>
      <c r="Q6" s="50"/>
      <c r="R6" s="50"/>
      <c r="S6" s="69"/>
      <c r="T6" s="50"/>
      <c r="U6" s="50"/>
      <c r="V6" s="47"/>
      <c r="X6" s="264" t="s">
        <v>235</v>
      </c>
    </row>
    <row r="7" spans="1:24" ht="34.5" customHeight="1">
      <c r="A7" s="325" t="s">
        <v>59</v>
      </c>
      <c r="B7" s="325"/>
      <c r="C7" s="325"/>
      <c r="D7" s="348" t="s">
        <v>232</v>
      </c>
      <c r="E7" s="348"/>
      <c r="F7" s="348"/>
      <c r="G7" s="348"/>
      <c r="H7" s="33" t="s">
        <v>96</v>
      </c>
      <c r="I7" s="238">
        <v>636664041.5562468</v>
      </c>
      <c r="J7" s="65"/>
      <c r="K7" s="86"/>
      <c r="L7" s="281"/>
      <c r="M7" s="281"/>
      <c r="N7" s="281"/>
      <c r="O7" s="281"/>
      <c r="P7" s="281"/>
      <c r="Q7" s="281"/>
      <c r="R7" s="281"/>
      <c r="S7" s="69"/>
      <c r="T7" s="32"/>
      <c r="U7" s="32"/>
      <c r="V7" s="47"/>
      <c r="X7" s="264" t="s">
        <v>236</v>
      </c>
    </row>
    <row r="8" spans="1:24" ht="34.5" customHeight="1">
      <c r="A8" s="325" t="s">
        <v>2</v>
      </c>
      <c r="B8" s="325"/>
      <c r="C8" s="325"/>
      <c r="D8" s="350" t="s">
        <v>120</v>
      </c>
      <c r="E8" s="351"/>
      <c r="F8" s="351"/>
      <c r="G8" s="352"/>
      <c r="H8" s="28" t="s">
        <v>89</v>
      </c>
      <c r="I8" s="239">
        <v>991656900.94</v>
      </c>
      <c r="J8" s="65"/>
      <c r="K8" s="86"/>
      <c r="L8" s="282"/>
      <c r="M8" s="282"/>
      <c r="N8" s="282"/>
      <c r="O8" s="282"/>
      <c r="P8" s="282"/>
      <c r="Q8" s="282"/>
      <c r="R8" s="282"/>
      <c r="S8" s="69"/>
      <c r="T8" s="32"/>
      <c r="U8" s="32"/>
      <c r="V8" s="47"/>
      <c r="X8" s="264" t="s">
        <v>237</v>
      </c>
    </row>
    <row r="9" spans="1:24" ht="33" customHeight="1">
      <c r="A9" s="353" t="s">
        <v>60</v>
      </c>
      <c r="B9" s="354"/>
      <c r="C9" s="355"/>
      <c r="D9" s="359">
        <v>22320308102</v>
      </c>
      <c r="E9" s="360"/>
      <c r="F9" s="360"/>
      <c r="G9" s="361"/>
      <c r="H9" s="28" t="s">
        <v>90</v>
      </c>
      <c r="I9" s="240" t="s">
        <v>4</v>
      </c>
      <c r="J9" s="66"/>
      <c r="K9" s="87"/>
      <c r="L9" s="283"/>
      <c r="M9" s="283"/>
      <c r="N9" s="283"/>
      <c r="O9" s="283"/>
      <c r="P9" s="283"/>
      <c r="Q9" s="283"/>
      <c r="R9" s="283"/>
      <c r="S9" s="69"/>
      <c r="T9" s="32"/>
      <c r="U9" s="32"/>
      <c r="V9" s="47"/>
      <c r="X9" s="264" t="s">
        <v>238</v>
      </c>
    </row>
    <row r="10" spans="1:24" ht="30" customHeight="1">
      <c r="A10" s="356"/>
      <c r="B10" s="357"/>
      <c r="C10" s="358"/>
      <c r="D10" s="362"/>
      <c r="E10" s="363"/>
      <c r="F10" s="363"/>
      <c r="G10" s="364"/>
      <c r="H10" s="28" t="s">
        <v>91</v>
      </c>
      <c r="I10" s="240" t="s">
        <v>4</v>
      </c>
      <c r="J10" s="66"/>
      <c r="K10" s="87"/>
      <c r="L10" s="279"/>
      <c r="M10" s="280"/>
      <c r="N10" s="280"/>
      <c r="O10" s="280"/>
      <c r="P10" s="280"/>
      <c r="Q10" s="280"/>
      <c r="R10" s="280"/>
      <c r="S10" s="69"/>
      <c r="T10" s="32"/>
      <c r="U10" s="32"/>
      <c r="V10" s="47"/>
      <c r="X10" s="264" t="s">
        <v>239</v>
      </c>
    </row>
    <row r="11" spans="1:24" ht="22.5" customHeight="1">
      <c r="A11" s="307" t="s">
        <v>103</v>
      </c>
      <c r="B11" s="307"/>
      <c r="C11" s="307"/>
      <c r="D11" s="307"/>
      <c r="E11" s="307"/>
      <c r="F11" s="307"/>
      <c r="G11" s="308"/>
      <c r="H11" s="70" t="s">
        <v>9</v>
      </c>
      <c r="I11" s="241">
        <f>SUM(I7:I10)</f>
        <v>1628320942.4962468</v>
      </c>
      <c r="J11" s="67"/>
      <c r="K11" s="88"/>
      <c r="L11" s="88"/>
      <c r="M11" s="331"/>
      <c r="N11" s="331"/>
      <c r="O11" s="331"/>
      <c r="P11" s="68"/>
      <c r="Q11" s="68"/>
      <c r="R11" s="68"/>
      <c r="S11" s="71"/>
      <c r="T11" s="32"/>
      <c r="U11" s="32"/>
      <c r="V11" s="47"/>
      <c r="X11" s="264" t="s">
        <v>240</v>
      </c>
    </row>
    <row r="12" spans="1:24" ht="22.5" customHeight="1">
      <c r="A12" s="307" t="s">
        <v>102</v>
      </c>
      <c r="B12" s="307"/>
      <c r="C12" s="307"/>
      <c r="D12" s="307"/>
      <c r="E12" s="307"/>
      <c r="F12" s="307"/>
      <c r="G12" s="308"/>
      <c r="H12" s="70" t="s">
        <v>9</v>
      </c>
      <c r="I12" s="241">
        <f>'POA H.B. '!G90</f>
        <v>21095000</v>
      </c>
      <c r="J12" s="67"/>
      <c r="K12" s="88"/>
      <c r="L12" s="88"/>
      <c r="M12" s="68"/>
      <c r="N12" s="68"/>
      <c r="O12" s="68"/>
      <c r="P12" s="68"/>
      <c r="Q12" s="68"/>
      <c r="R12" s="68"/>
      <c r="S12" s="71"/>
      <c r="T12" s="32"/>
      <c r="U12" s="32"/>
      <c r="V12" s="47"/>
      <c r="X12" s="264" t="s">
        <v>241</v>
      </c>
    </row>
    <row r="13" spans="1:24" ht="35.25" customHeight="1">
      <c r="A13" s="365" t="s">
        <v>5</v>
      </c>
      <c r="B13" s="349" t="s">
        <v>104</v>
      </c>
      <c r="C13" s="349"/>
      <c r="D13" s="349"/>
      <c r="E13" s="332" t="s">
        <v>5</v>
      </c>
      <c r="F13" s="332" t="s">
        <v>99</v>
      </c>
      <c r="G13" s="349" t="s">
        <v>6</v>
      </c>
      <c r="H13" s="330" t="s">
        <v>155</v>
      </c>
      <c r="I13" s="330"/>
      <c r="J13" s="329" t="s">
        <v>7</v>
      </c>
      <c r="K13" s="329"/>
      <c r="L13" s="370" t="s">
        <v>93</v>
      </c>
      <c r="M13" s="371"/>
      <c r="N13" s="371"/>
      <c r="O13" s="371"/>
      <c r="P13" s="371"/>
      <c r="Q13" s="371"/>
      <c r="R13" s="371"/>
      <c r="S13" s="372"/>
      <c r="T13" s="61"/>
      <c r="U13" s="56"/>
      <c r="V13" s="47"/>
      <c r="X13" s="264" t="s">
        <v>242</v>
      </c>
    </row>
    <row r="14" spans="1:24" ht="67.5" customHeight="1">
      <c r="A14" s="365"/>
      <c r="B14" s="349"/>
      <c r="C14" s="349"/>
      <c r="D14" s="349"/>
      <c r="E14" s="333"/>
      <c r="F14" s="333"/>
      <c r="G14" s="349"/>
      <c r="H14" s="52" t="s">
        <v>8</v>
      </c>
      <c r="I14" s="63" t="s">
        <v>61</v>
      </c>
      <c r="J14" s="52" t="s">
        <v>8</v>
      </c>
      <c r="K14" s="82" t="s">
        <v>61</v>
      </c>
      <c r="L14" s="262" t="s">
        <v>255</v>
      </c>
      <c r="M14" s="262" t="s">
        <v>252</v>
      </c>
      <c r="N14" s="262" t="s">
        <v>270</v>
      </c>
      <c r="O14" s="262" t="s">
        <v>269</v>
      </c>
      <c r="P14" s="262" t="s">
        <v>260</v>
      </c>
      <c r="Q14" s="262" t="s">
        <v>263</v>
      </c>
      <c r="R14" s="262" t="s">
        <v>267</v>
      </c>
      <c r="S14" s="262" t="s">
        <v>264</v>
      </c>
      <c r="T14" s="51"/>
      <c r="U14" s="51"/>
      <c r="V14" s="47"/>
      <c r="X14" s="264" t="s">
        <v>243</v>
      </c>
    </row>
    <row r="15" spans="1:24" s="4" customFormat="1" ht="107.25" customHeight="1">
      <c r="A15" s="91">
        <v>1</v>
      </c>
      <c r="B15" s="316" t="s">
        <v>121</v>
      </c>
      <c r="C15" s="316"/>
      <c r="D15" s="316"/>
      <c r="E15" s="91">
        <v>1</v>
      </c>
      <c r="F15" s="101" t="s">
        <v>161</v>
      </c>
      <c r="G15" s="100" t="s">
        <v>162</v>
      </c>
      <c r="H15" s="101" t="s">
        <v>163</v>
      </c>
      <c r="I15" s="92">
        <v>40</v>
      </c>
      <c r="J15" s="229" t="s">
        <v>122</v>
      </c>
      <c r="K15" s="229" t="s">
        <v>122</v>
      </c>
      <c r="L15" s="242">
        <v>90800000</v>
      </c>
      <c r="M15" s="243">
        <v>225305818.26</v>
      </c>
      <c r="N15" s="243"/>
      <c r="O15" s="244">
        <v>11358223.3</v>
      </c>
      <c r="P15" s="245">
        <v>21200000</v>
      </c>
      <c r="Q15" s="245"/>
      <c r="R15" s="245">
        <v>100000000</v>
      </c>
      <c r="S15" s="246"/>
      <c r="T15" s="294"/>
      <c r="U15" s="57"/>
      <c r="V15" s="47"/>
      <c r="X15" s="264" t="s">
        <v>244</v>
      </c>
    </row>
    <row r="16" spans="1:24" s="4" customFormat="1" ht="107.25" customHeight="1">
      <c r="A16" s="91">
        <v>2</v>
      </c>
      <c r="B16" s="322" t="s">
        <v>223</v>
      </c>
      <c r="C16" s="323"/>
      <c r="D16" s="324"/>
      <c r="E16" s="230">
        <v>1</v>
      </c>
      <c r="F16" s="233" t="s">
        <v>223</v>
      </c>
      <c r="G16" s="232" t="s">
        <v>162</v>
      </c>
      <c r="H16" s="233" t="s">
        <v>225</v>
      </c>
      <c r="I16" s="225">
        <v>6</v>
      </c>
      <c r="J16" s="234" t="s">
        <v>224</v>
      </c>
      <c r="K16" s="234" t="s">
        <v>224</v>
      </c>
      <c r="L16" s="247">
        <v>64932450</v>
      </c>
      <c r="M16" s="248"/>
      <c r="N16" s="248">
        <v>188707590.94</v>
      </c>
      <c r="O16" s="244"/>
      <c r="P16" s="246"/>
      <c r="Q16" s="246">
        <v>35067550</v>
      </c>
      <c r="R16" s="246">
        <v>100000000</v>
      </c>
      <c r="S16" s="244">
        <v>115949310</v>
      </c>
      <c r="T16" s="294"/>
      <c r="U16" s="57"/>
      <c r="V16" s="47"/>
      <c r="X16" s="264" t="s">
        <v>245</v>
      </c>
    </row>
    <row r="17" spans="1:24" s="4" customFormat="1" ht="84" customHeight="1">
      <c r="A17" s="91">
        <v>3</v>
      </c>
      <c r="B17" s="366" t="s">
        <v>123</v>
      </c>
      <c r="C17" s="366" t="s">
        <v>123</v>
      </c>
      <c r="D17" s="366" t="s">
        <v>123</v>
      </c>
      <c r="E17" s="230">
        <v>1</v>
      </c>
      <c r="F17" s="231" t="s">
        <v>168</v>
      </c>
      <c r="G17" s="232" t="s">
        <v>162</v>
      </c>
      <c r="H17" s="233" t="s">
        <v>226</v>
      </c>
      <c r="I17" s="235">
        <v>6</v>
      </c>
      <c r="J17" s="221" t="s">
        <v>124</v>
      </c>
      <c r="K17" s="221" t="s">
        <v>124</v>
      </c>
      <c r="L17" s="249">
        <v>94500000</v>
      </c>
      <c r="M17" s="250">
        <v>35000000</v>
      </c>
      <c r="N17" s="250"/>
      <c r="O17" s="246"/>
      <c r="P17" s="251">
        <v>10500000</v>
      </c>
      <c r="Q17" s="251"/>
      <c r="R17" s="251"/>
      <c r="S17" s="246"/>
      <c r="T17" s="294"/>
      <c r="U17" s="57"/>
      <c r="V17" s="47"/>
      <c r="X17" s="264" t="s">
        <v>246</v>
      </c>
    </row>
    <row r="18" spans="1:24" s="4" customFormat="1" ht="60.75" customHeight="1">
      <c r="A18" s="91">
        <v>4</v>
      </c>
      <c r="B18" s="316" t="s">
        <v>125</v>
      </c>
      <c r="C18" s="316" t="s">
        <v>125</v>
      </c>
      <c r="D18" s="316" t="s">
        <v>125</v>
      </c>
      <c r="E18" s="91">
        <v>1</v>
      </c>
      <c r="F18" s="103" t="s">
        <v>169</v>
      </c>
      <c r="G18" s="100" t="s">
        <v>162</v>
      </c>
      <c r="H18" s="101" t="s">
        <v>164</v>
      </c>
      <c r="I18" s="95">
        <v>1</v>
      </c>
      <c r="J18" s="215" t="s">
        <v>126</v>
      </c>
      <c r="K18" s="215" t="s">
        <v>126</v>
      </c>
      <c r="L18" s="252"/>
      <c r="M18" s="243">
        <v>80000000</v>
      </c>
      <c r="N18" s="243"/>
      <c r="O18" s="244">
        <v>15000000</v>
      </c>
      <c r="P18" s="246"/>
      <c r="Q18" s="246"/>
      <c r="R18" s="246"/>
      <c r="S18" s="246"/>
      <c r="T18" s="294"/>
      <c r="U18" s="58"/>
      <c r="V18" s="47"/>
      <c r="X18" s="264" t="s">
        <v>247</v>
      </c>
    </row>
    <row r="19" spans="1:24" s="4" customFormat="1" ht="87" customHeight="1">
      <c r="A19" s="91">
        <v>5</v>
      </c>
      <c r="B19" s="316" t="s">
        <v>127</v>
      </c>
      <c r="C19" s="316" t="s">
        <v>127</v>
      </c>
      <c r="D19" s="316" t="s">
        <v>127</v>
      </c>
      <c r="E19" s="91">
        <v>1</v>
      </c>
      <c r="F19" s="101" t="s">
        <v>170</v>
      </c>
      <c r="G19" s="100" t="s">
        <v>162</v>
      </c>
      <c r="H19" s="101" t="s">
        <v>165</v>
      </c>
      <c r="I19" s="95">
        <v>1</v>
      </c>
      <c r="J19" s="215" t="s">
        <v>128</v>
      </c>
      <c r="K19" s="215" t="s">
        <v>128</v>
      </c>
      <c r="L19" s="253">
        <v>153000000</v>
      </c>
      <c r="M19" s="250">
        <v>50000000</v>
      </c>
      <c r="N19" s="250"/>
      <c r="O19" s="244">
        <v>30000000</v>
      </c>
      <c r="P19" s="251">
        <v>17000000</v>
      </c>
      <c r="Q19" s="251"/>
      <c r="R19" s="251"/>
      <c r="S19" s="246"/>
      <c r="T19" s="294"/>
      <c r="U19" s="58"/>
      <c r="V19" s="47"/>
      <c r="X19" s="264" t="s">
        <v>248</v>
      </c>
    </row>
    <row r="20" spans="1:24" s="4" customFormat="1" ht="94.5" customHeight="1">
      <c r="A20" s="91">
        <v>6</v>
      </c>
      <c r="B20" s="316" t="s">
        <v>129</v>
      </c>
      <c r="C20" s="316" t="s">
        <v>129</v>
      </c>
      <c r="D20" s="316" t="s">
        <v>129</v>
      </c>
      <c r="E20" s="91">
        <v>1</v>
      </c>
      <c r="F20" s="94" t="s">
        <v>171</v>
      </c>
      <c r="G20" s="100" t="s">
        <v>162</v>
      </c>
      <c r="H20" s="101" t="s">
        <v>287</v>
      </c>
      <c r="I20" s="98">
        <v>0.3</v>
      </c>
      <c r="J20" s="214" t="s">
        <v>130</v>
      </c>
      <c r="K20" s="214" t="s">
        <v>130</v>
      </c>
      <c r="L20" s="254"/>
      <c r="M20" s="243">
        <v>10000000</v>
      </c>
      <c r="N20" s="243"/>
      <c r="O20" s="246"/>
      <c r="P20" s="246"/>
      <c r="Q20" s="246"/>
      <c r="R20" s="246"/>
      <c r="S20" s="246"/>
      <c r="T20" s="294"/>
      <c r="U20" s="58"/>
      <c r="V20" s="47"/>
      <c r="X20" s="264" t="s">
        <v>249</v>
      </c>
    </row>
    <row r="21" spans="1:24" s="4" customFormat="1" ht="61.5" customHeight="1">
      <c r="A21" s="91">
        <v>7</v>
      </c>
      <c r="B21" s="316" t="s">
        <v>131</v>
      </c>
      <c r="C21" s="316" t="s">
        <v>131</v>
      </c>
      <c r="D21" s="316" t="s">
        <v>131</v>
      </c>
      <c r="E21" s="91">
        <v>1</v>
      </c>
      <c r="F21" s="101" t="s">
        <v>131</v>
      </c>
      <c r="G21" s="100" t="s">
        <v>162</v>
      </c>
      <c r="H21" s="101" t="s">
        <v>166</v>
      </c>
      <c r="I21" s="95">
        <v>87</v>
      </c>
      <c r="J21" s="214" t="s">
        <v>132</v>
      </c>
      <c r="K21" s="214" t="s">
        <v>132</v>
      </c>
      <c r="L21" s="254"/>
      <c r="M21" s="250">
        <v>15000000</v>
      </c>
      <c r="N21" s="250"/>
      <c r="O21" s="246"/>
      <c r="P21" s="246"/>
      <c r="Q21" s="246"/>
      <c r="R21" s="246"/>
      <c r="S21" s="246"/>
      <c r="T21" s="294"/>
      <c r="U21" s="58"/>
      <c r="V21" s="47"/>
      <c r="X21" s="264" t="s">
        <v>250</v>
      </c>
    </row>
    <row r="22" spans="1:24" s="4" customFormat="1" ht="98.25" customHeight="1">
      <c r="A22" s="91">
        <v>8</v>
      </c>
      <c r="B22" s="316" t="s">
        <v>133</v>
      </c>
      <c r="C22" s="316" t="s">
        <v>133</v>
      </c>
      <c r="D22" s="316" t="s">
        <v>133</v>
      </c>
      <c r="E22" s="91">
        <v>1</v>
      </c>
      <c r="F22" s="101" t="s">
        <v>133</v>
      </c>
      <c r="G22" s="100" t="s">
        <v>162</v>
      </c>
      <c r="H22" s="101" t="s">
        <v>167</v>
      </c>
      <c r="I22" s="102">
        <v>5</v>
      </c>
      <c r="J22" s="214" t="s">
        <v>134</v>
      </c>
      <c r="K22" s="214" t="s">
        <v>134</v>
      </c>
      <c r="L22" s="254"/>
      <c r="M22" s="243">
        <v>90000000</v>
      </c>
      <c r="N22" s="243"/>
      <c r="O22" s="246"/>
      <c r="P22" s="246"/>
      <c r="Q22" s="246"/>
      <c r="R22" s="246"/>
      <c r="S22" s="246"/>
      <c r="T22" s="294"/>
      <c r="U22" s="58"/>
      <c r="V22" s="47"/>
      <c r="X22" s="264" t="s">
        <v>251</v>
      </c>
    </row>
    <row r="23" spans="1:24" s="4" customFormat="1" ht="81.75" customHeight="1">
      <c r="A23" s="91">
        <v>9</v>
      </c>
      <c r="B23" s="366" t="s">
        <v>135</v>
      </c>
      <c r="C23" s="366" t="s">
        <v>135</v>
      </c>
      <c r="D23" s="366" t="s">
        <v>135</v>
      </c>
      <c r="E23" s="230">
        <v>1</v>
      </c>
      <c r="F23" s="231" t="s">
        <v>135</v>
      </c>
      <c r="G23" s="232" t="s">
        <v>162</v>
      </c>
      <c r="H23" s="233" t="s">
        <v>228</v>
      </c>
      <c r="I23" s="225">
        <v>1</v>
      </c>
      <c r="J23" s="226" t="s">
        <v>227</v>
      </c>
      <c r="K23" s="226" t="s">
        <v>227</v>
      </c>
      <c r="L23" s="255"/>
      <c r="M23" s="256">
        <v>60000000</v>
      </c>
      <c r="N23" s="256"/>
      <c r="O23" s="257">
        <v>15000000</v>
      </c>
      <c r="P23" s="258"/>
      <c r="Q23" s="258"/>
      <c r="R23" s="258"/>
      <c r="S23" s="258"/>
      <c r="T23" s="294"/>
      <c r="U23" s="59"/>
      <c r="V23" s="47"/>
      <c r="X23" s="264" t="s">
        <v>252</v>
      </c>
    </row>
    <row r="24" spans="1:24" s="4" customFormat="1" ht="23.25" customHeight="1">
      <c r="A24" s="312" t="s">
        <v>100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4"/>
      <c r="L24" s="284">
        <f>SUM(L15:L23)</f>
        <v>403232450</v>
      </c>
      <c r="M24" s="285">
        <f>SUM(M15:M23)</f>
        <v>565305818.26</v>
      </c>
      <c r="N24" s="285">
        <f>SUM(N16:N23)</f>
        <v>188707590.94</v>
      </c>
      <c r="O24" s="285">
        <f>SUM(O15:O23)</f>
        <v>71358223.3</v>
      </c>
      <c r="P24" s="285">
        <f>SUM(P15:P23)</f>
        <v>48700000</v>
      </c>
      <c r="Q24" s="285">
        <f>SUM(Q15:Q23)</f>
        <v>35067550</v>
      </c>
      <c r="R24" s="285">
        <f>SUM(R15:R23)</f>
        <v>200000000</v>
      </c>
      <c r="S24" s="285">
        <f>SUM(S15:S23)</f>
        <v>115949310</v>
      </c>
      <c r="T24" s="1"/>
      <c r="U24" s="1"/>
      <c r="V24" s="47"/>
      <c r="X24" s="264" t="s">
        <v>253</v>
      </c>
    </row>
    <row r="25" spans="1:24" s="4" customFormat="1" ht="23.25" customHeight="1">
      <c r="A25" s="312" t="s">
        <v>137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4"/>
      <c r="L25" s="259"/>
      <c r="M25" s="326">
        <f>+L24+M24+N24+O24+P24+Q24+R24+S24</f>
        <v>1628320942.5</v>
      </c>
      <c r="N25" s="327"/>
      <c r="O25" s="327"/>
      <c r="P25" s="327"/>
      <c r="Q25" s="327"/>
      <c r="R25" s="327"/>
      <c r="S25" s="328"/>
      <c r="T25" s="1"/>
      <c r="U25" s="1"/>
      <c r="V25" s="47"/>
      <c r="X25" s="264" t="s">
        <v>254</v>
      </c>
    </row>
    <row r="26" spans="1:24" s="4" customFormat="1" ht="23.25" customHeight="1">
      <c r="A26" s="296" t="s">
        <v>83</v>
      </c>
      <c r="B26" s="296"/>
      <c r="C26" s="296" t="s">
        <v>63</v>
      </c>
      <c r="D26" s="296"/>
      <c r="E26" s="296"/>
      <c r="F26" s="296"/>
      <c r="G26" s="296"/>
      <c r="H26" s="296"/>
      <c r="I26" s="78" t="s">
        <v>13</v>
      </c>
      <c r="J26" s="76"/>
      <c r="K26" s="58"/>
      <c r="L26" s="58"/>
      <c r="M26" s="31"/>
      <c r="N26" s="31"/>
      <c r="O26" s="261">
        <f>+M25-I11</f>
        <v>0.003753185272216797</v>
      </c>
      <c r="P26" s="1"/>
      <c r="Q26" s="1"/>
      <c r="R26" s="1"/>
      <c r="S26" s="1"/>
      <c r="T26" s="1"/>
      <c r="U26" s="1"/>
      <c r="V26" s="47"/>
      <c r="X26" s="264" t="s">
        <v>255</v>
      </c>
    </row>
    <row r="27" spans="1:24" s="4" customFormat="1" ht="57" customHeight="1">
      <c r="A27" s="304">
        <v>0</v>
      </c>
      <c r="B27" s="305"/>
      <c r="C27" s="367" t="s">
        <v>204</v>
      </c>
      <c r="D27" s="368"/>
      <c r="E27" s="368"/>
      <c r="F27" s="368"/>
      <c r="G27" s="368"/>
      <c r="H27" s="369"/>
      <c r="I27" s="236">
        <v>44545</v>
      </c>
      <c r="J27" s="77"/>
      <c r="K27" s="293" t="s">
        <v>158</v>
      </c>
      <c r="L27" s="290" t="s">
        <v>112</v>
      </c>
      <c r="M27" s="291" t="s">
        <v>159</v>
      </c>
      <c r="N27" s="291" t="s">
        <v>114</v>
      </c>
      <c r="O27" s="291" t="s">
        <v>160</v>
      </c>
      <c r="P27" s="291" t="s">
        <v>113</v>
      </c>
      <c r="Q27" s="292" t="s">
        <v>233</v>
      </c>
      <c r="R27" s="292" t="s">
        <v>234</v>
      </c>
      <c r="S27" s="291" t="s">
        <v>115</v>
      </c>
      <c r="V27" s="47"/>
      <c r="X27" s="264" t="s">
        <v>256</v>
      </c>
    </row>
    <row r="28" spans="1:24" s="4" customFormat="1" ht="66" customHeight="1">
      <c r="A28" s="304">
        <v>1</v>
      </c>
      <c r="B28" s="305"/>
      <c r="C28" s="297" t="s">
        <v>230</v>
      </c>
      <c r="D28" s="298"/>
      <c r="E28" s="298"/>
      <c r="F28" s="298"/>
      <c r="G28" s="298"/>
      <c r="H28" s="299"/>
      <c r="I28" s="237">
        <v>44314</v>
      </c>
      <c r="J28" s="77"/>
      <c r="K28" s="84"/>
      <c r="L28" s="289">
        <v>403232450</v>
      </c>
      <c r="M28" s="286">
        <v>565305818.26</v>
      </c>
      <c r="N28" s="286">
        <v>188707590.94</v>
      </c>
      <c r="O28" s="287">
        <v>71358223.2999999</v>
      </c>
      <c r="P28" s="287">
        <v>48700000</v>
      </c>
      <c r="Q28" s="288">
        <v>35067550</v>
      </c>
      <c r="R28" s="288">
        <v>200000000</v>
      </c>
      <c r="S28" s="287">
        <v>115949310</v>
      </c>
      <c r="V28" s="47"/>
      <c r="X28" s="264" t="s">
        <v>257</v>
      </c>
    </row>
    <row r="29" spans="1:24" s="4" customFormat="1" ht="20.25" customHeight="1">
      <c r="A29" s="373">
        <v>2</v>
      </c>
      <c r="B29" s="374"/>
      <c r="C29" s="375" t="s">
        <v>285</v>
      </c>
      <c r="D29" s="376"/>
      <c r="E29" s="376"/>
      <c r="F29" s="376"/>
      <c r="G29" s="376"/>
      <c r="H29" s="377"/>
      <c r="I29" s="278">
        <v>44332</v>
      </c>
      <c r="J29" s="34"/>
      <c r="K29" s="84"/>
      <c r="L29" s="84"/>
      <c r="M29" s="31"/>
      <c r="N29" s="31"/>
      <c r="O29" s="1"/>
      <c r="P29" s="1"/>
      <c r="Q29" s="1"/>
      <c r="R29" s="1"/>
      <c r="S29" s="1"/>
      <c r="T29" s="1"/>
      <c r="U29" s="1"/>
      <c r="V29" s="47"/>
      <c r="X29" s="264" t="s">
        <v>258</v>
      </c>
    </row>
    <row r="30" spans="1:24" s="4" customFormat="1" ht="17.25" customHeight="1">
      <c r="A30" s="1"/>
      <c r="B30" s="30"/>
      <c r="C30" s="30"/>
      <c r="D30" s="34"/>
      <c r="E30" s="34"/>
      <c r="F30" s="34"/>
      <c r="G30" s="34"/>
      <c r="H30" s="34"/>
      <c r="I30" s="34"/>
      <c r="J30" s="34"/>
      <c r="K30" s="84"/>
      <c r="L30" s="84"/>
      <c r="M30" s="84"/>
      <c r="N30" s="84"/>
      <c r="O30" s="84"/>
      <c r="P30" s="84"/>
      <c r="Q30" s="84"/>
      <c r="R30" s="84"/>
      <c r="S30" s="84"/>
      <c r="T30" s="1"/>
      <c r="U30" s="1"/>
      <c r="V30" s="47"/>
      <c r="X30" s="264" t="s">
        <v>259</v>
      </c>
    </row>
    <row r="31" spans="1:24" s="4" customFormat="1" ht="17.25" customHeight="1">
      <c r="A31" s="1"/>
      <c r="B31" s="30"/>
      <c r="C31" s="30"/>
      <c r="D31" s="34"/>
      <c r="E31" s="34"/>
      <c r="F31" s="34"/>
      <c r="G31" s="34"/>
      <c r="H31" s="34"/>
      <c r="I31" s="34"/>
      <c r="J31" s="34"/>
      <c r="K31" s="84"/>
      <c r="L31" s="260"/>
      <c r="M31" s="260"/>
      <c r="N31" s="260"/>
      <c r="O31" s="260"/>
      <c r="P31" s="260"/>
      <c r="Q31" s="260"/>
      <c r="R31" s="260"/>
      <c r="S31" s="260"/>
      <c r="T31" s="1"/>
      <c r="U31" s="1"/>
      <c r="V31" s="47"/>
      <c r="X31" s="264" t="s">
        <v>260</v>
      </c>
    </row>
    <row r="32" spans="1:24" s="4" customFormat="1" ht="21.75" customHeight="1">
      <c r="A32" s="1"/>
      <c r="B32" s="29"/>
      <c r="C32" s="319" t="s">
        <v>10</v>
      </c>
      <c r="D32" s="320"/>
      <c r="E32" s="320"/>
      <c r="F32" s="321"/>
      <c r="G32" s="315" t="s">
        <v>84</v>
      </c>
      <c r="H32" s="315"/>
      <c r="I32" s="315"/>
      <c r="J32" s="74"/>
      <c r="K32" s="89"/>
      <c r="L32" s="84"/>
      <c r="M32" s="84"/>
      <c r="N32" s="84"/>
      <c r="O32" s="84"/>
      <c r="P32" s="84"/>
      <c r="Q32" s="84"/>
      <c r="R32" s="84"/>
      <c r="S32" s="84"/>
      <c r="T32" s="60"/>
      <c r="U32" s="60"/>
      <c r="V32" s="47"/>
      <c r="X32" s="264" t="s">
        <v>261</v>
      </c>
    </row>
    <row r="33" spans="1:24" ht="47.25" customHeight="1">
      <c r="A33" s="306" t="s">
        <v>11</v>
      </c>
      <c r="B33" s="306"/>
      <c r="C33" s="318" t="s">
        <v>273</v>
      </c>
      <c r="D33" s="310"/>
      <c r="E33" s="310"/>
      <c r="F33" s="311"/>
      <c r="G33" s="295" t="s">
        <v>138</v>
      </c>
      <c r="H33" s="295"/>
      <c r="I33" s="295"/>
      <c r="J33" s="75"/>
      <c r="K33" s="90"/>
      <c r="L33" s="84"/>
      <c r="M33" s="84"/>
      <c r="N33" s="84"/>
      <c r="O33" s="84"/>
      <c r="P33" s="84"/>
      <c r="Q33" s="84"/>
      <c r="R33" s="84"/>
      <c r="S33" s="84"/>
      <c r="T33" s="35"/>
      <c r="U33" s="35"/>
      <c r="V33" s="47"/>
      <c r="X33" s="264" t="s">
        <v>262</v>
      </c>
    </row>
    <row r="34" spans="1:24" ht="29.25" customHeight="1">
      <c r="A34" s="306" t="s">
        <v>12</v>
      </c>
      <c r="B34" s="306"/>
      <c r="C34" s="300" t="s">
        <v>139</v>
      </c>
      <c r="D34" s="301"/>
      <c r="E34" s="301"/>
      <c r="F34" s="302"/>
      <c r="G34" s="317" t="s">
        <v>140</v>
      </c>
      <c r="H34" s="317"/>
      <c r="I34" s="317"/>
      <c r="J34" s="75"/>
      <c r="K34" s="90"/>
      <c r="L34" s="84"/>
      <c r="M34" s="84"/>
      <c r="N34" s="84"/>
      <c r="O34" s="84"/>
      <c r="P34" s="84"/>
      <c r="Q34" s="84"/>
      <c r="R34" s="84"/>
      <c r="S34" s="84"/>
      <c r="T34" s="35"/>
      <c r="U34" s="35"/>
      <c r="V34" s="47"/>
      <c r="X34" s="264" t="s">
        <v>263</v>
      </c>
    </row>
    <row r="35" spans="1:24" ht="29.25" customHeight="1">
      <c r="A35" s="306" t="s">
        <v>13</v>
      </c>
      <c r="B35" s="306"/>
      <c r="C35" s="309">
        <f>+I29</f>
        <v>44332</v>
      </c>
      <c r="D35" s="310"/>
      <c r="E35" s="310"/>
      <c r="F35" s="311"/>
      <c r="G35" s="303">
        <f>C35</f>
        <v>44332</v>
      </c>
      <c r="H35" s="295"/>
      <c r="I35" s="295"/>
      <c r="J35" s="75"/>
      <c r="K35" s="90"/>
      <c r="L35" s="84"/>
      <c r="M35" s="84"/>
      <c r="N35" s="84"/>
      <c r="O35" s="84"/>
      <c r="P35" s="84"/>
      <c r="Q35" s="84"/>
      <c r="R35" s="84"/>
      <c r="S35" s="84"/>
      <c r="T35" s="35"/>
      <c r="U35" s="35"/>
      <c r="V35" s="47"/>
      <c r="X35" s="264" t="s">
        <v>264</v>
      </c>
    </row>
    <row r="36" spans="12:24" ht="22.5">
      <c r="L36" s="84"/>
      <c r="M36" s="84"/>
      <c r="N36" s="84"/>
      <c r="O36" s="84"/>
      <c r="P36" s="84"/>
      <c r="Q36" s="84"/>
      <c r="R36" s="84"/>
      <c r="S36" s="84"/>
      <c r="V36" s="47"/>
      <c r="X36" s="264" t="s">
        <v>265</v>
      </c>
    </row>
    <row r="37" spans="12:24" ht="22.5">
      <c r="L37" s="84"/>
      <c r="M37" s="84"/>
      <c r="N37" s="84"/>
      <c r="O37" s="84"/>
      <c r="P37" s="84"/>
      <c r="Q37" s="84"/>
      <c r="R37" s="84"/>
      <c r="S37" s="84"/>
      <c r="V37" s="47"/>
      <c r="X37" s="264" t="s">
        <v>266</v>
      </c>
    </row>
    <row r="38" spans="22:24" ht="22.5">
      <c r="V38" s="47"/>
      <c r="X38" s="264" t="s">
        <v>267</v>
      </c>
    </row>
    <row r="39" spans="22:24" ht="22.5">
      <c r="V39" s="47"/>
      <c r="X39" s="264" t="s">
        <v>268</v>
      </c>
    </row>
    <row r="40" spans="22:24" ht="22.5">
      <c r="V40" s="47"/>
      <c r="X40" s="264" t="s">
        <v>269</v>
      </c>
    </row>
    <row r="41" spans="22:24" ht="22.5">
      <c r="V41" s="47"/>
      <c r="X41" s="264" t="s">
        <v>270</v>
      </c>
    </row>
    <row r="42" spans="22:24" ht="22.5">
      <c r="V42" s="47"/>
      <c r="X42" s="264" t="s">
        <v>271</v>
      </c>
    </row>
    <row r="43" spans="22:24" ht="22.5">
      <c r="V43" s="47"/>
      <c r="X43" s="264" t="s">
        <v>272</v>
      </c>
    </row>
    <row r="44" spans="22:24" ht="22.5">
      <c r="V44" s="47"/>
      <c r="X44" s="61" t="s">
        <v>286</v>
      </c>
    </row>
    <row r="45" ht="12.75">
      <c r="V45" s="47"/>
    </row>
    <row r="46" ht="12.75">
      <c r="V46" s="47"/>
    </row>
    <row r="47" ht="12.75">
      <c r="V47" s="47"/>
    </row>
    <row r="48" ht="12.75">
      <c r="V48" s="47"/>
    </row>
    <row r="49" ht="12.75">
      <c r="V49" s="47"/>
    </row>
    <row r="50" ht="12.75">
      <c r="V50" s="47"/>
    </row>
    <row r="51" ht="12.75">
      <c r="V51" s="47"/>
    </row>
    <row r="52" ht="12.75">
      <c r="V52" s="47"/>
    </row>
    <row r="53" ht="12.75">
      <c r="V53" s="47"/>
    </row>
    <row r="54" ht="12.75">
      <c r="V54" s="47"/>
    </row>
    <row r="55" ht="12.75">
      <c r="V55" s="47"/>
    </row>
    <row r="56" ht="12.75">
      <c r="V56" s="47"/>
    </row>
    <row r="57" ht="12.75">
      <c r="V57" s="47"/>
    </row>
    <row r="58" ht="12.75">
      <c r="V58" s="47"/>
    </row>
    <row r="59" ht="12.75">
      <c r="V59" s="47"/>
    </row>
    <row r="60" ht="12.75">
      <c r="V60" s="47"/>
    </row>
    <row r="61" ht="12.75">
      <c r="V61" s="47"/>
    </row>
    <row r="62" ht="12.75">
      <c r="V62" s="47"/>
    </row>
    <row r="63" ht="12.75">
      <c r="V63" s="47"/>
    </row>
    <row r="64" ht="12.75">
      <c r="V64" s="47"/>
    </row>
    <row r="65" ht="12.75">
      <c r="V65" s="47"/>
    </row>
    <row r="66" ht="12.75">
      <c r="V66" s="47"/>
    </row>
    <row r="67" ht="12.75">
      <c r="V67" s="47"/>
    </row>
    <row r="68" ht="12.75">
      <c r="V68" s="47"/>
    </row>
    <row r="69" ht="12.75">
      <c r="V69" s="47"/>
    </row>
    <row r="70" ht="12.75">
      <c r="V70" s="47"/>
    </row>
  </sheetData>
  <sheetProtection/>
  <mergeCells count="61">
    <mergeCell ref="B17:D17"/>
    <mergeCell ref="B18:D18"/>
    <mergeCell ref="C27:H27"/>
    <mergeCell ref="A28:B28"/>
    <mergeCell ref="L13:S13"/>
    <mergeCell ref="A29:B29"/>
    <mergeCell ref="C29:H29"/>
    <mergeCell ref="B23:D23"/>
    <mergeCell ref="B19:D19"/>
    <mergeCell ref="B20:D20"/>
    <mergeCell ref="D7:G7"/>
    <mergeCell ref="A7:C7"/>
    <mergeCell ref="B13:D14"/>
    <mergeCell ref="D8:G8"/>
    <mergeCell ref="A9:C10"/>
    <mergeCell ref="G13:G14"/>
    <mergeCell ref="D9:G10"/>
    <mergeCell ref="A13:A14"/>
    <mergeCell ref="P4:S4"/>
    <mergeCell ref="A5:S5"/>
    <mergeCell ref="D6:G6"/>
    <mergeCell ref="K4:O4"/>
    <mergeCell ref="A6:C6"/>
    <mergeCell ref="A1:B4"/>
    <mergeCell ref="M11:O11"/>
    <mergeCell ref="F13:F14"/>
    <mergeCell ref="E13:E14"/>
    <mergeCell ref="A11:G11"/>
    <mergeCell ref="K1:S1"/>
    <mergeCell ref="K2:S2"/>
    <mergeCell ref="K3:O3"/>
    <mergeCell ref="C1:J2"/>
    <mergeCell ref="C3:J4"/>
    <mergeCell ref="M6:O6"/>
    <mergeCell ref="P3:S3"/>
    <mergeCell ref="C33:F33"/>
    <mergeCell ref="G34:I34"/>
    <mergeCell ref="C26:H26"/>
    <mergeCell ref="C32:F32"/>
    <mergeCell ref="B16:D16"/>
    <mergeCell ref="A25:K25"/>
    <mergeCell ref="A8:C8"/>
    <mergeCell ref="B22:D22"/>
    <mergeCell ref="M25:S25"/>
    <mergeCell ref="A12:G12"/>
    <mergeCell ref="A33:B33"/>
    <mergeCell ref="C35:F35"/>
    <mergeCell ref="A24:K24"/>
    <mergeCell ref="G32:I32"/>
    <mergeCell ref="B21:D21"/>
    <mergeCell ref="A35:B35"/>
    <mergeCell ref="J13:K13"/>
    <mergeCell ref="H13:I13"/>
    <mergeCell ref="B15:D15"/>
    <mergeCell ref="G33:I33"/>
    <mergeCell ref="A26:B26"/>
    <mergeCell ref="C28:H28"/>
    <mergeCell ref="C34:F34"/>
    <mergeCell ref="G35:I35"/>
    <mergeCell ref="A27:B27"/>
    <mergeCell ref="A34:B34"/>
  </mergeCells>
  <dataValidations count="2">
    <dataValidation type="list" allowBlank="1" showInputMessage="1" showErrorMessage="1" sqref="X44">
      <formula1>$R36:$R47</formula1>
    </dataValidation>
    <dataValidation type="list" allowBlank="1" showInputMessage="1" showErrorMessage="1" sqref="L14:S14">
      <formula1>$X$6:$X$44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2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zoomScaleSheetLayoutView="100" zoomScalePageLayoutView="0" workbookViewId="0" topLeftCell="A79">
      <selection activeCell="A107" sqref="A107"/>
    </sheetView>
  </sheetViews>
  <sheetFormatPr defaultColWidth="11.421875" defaultRowHeight="12.75"/>
  <cols>
    <col min="1" max="2" width="34.28125" style="1" customWidth="1"/>
    <col min="3" max="3" width="18.00390625" style="1" customWidth="1"/>
    <col min="4" max="4" width="17.57421875" style="8" customWidth="1"/>
    <col min="5" max="5" width="14.421875" style="9" customWidth="1"/>
    <col min="6" max="6" width="15.28125" style="10" customWidth="1"/>
    <col min="7" max="7" width="17.7109375" style="9" customWidth="1"/>
    <col min="8" max="8" width="5.7109375" style="5" customWidth="1"/>
    <col min="9" max="9" width="7.00390625" style="5" customWidth="1"/>
    <col min="10" max="10" width="6.7109375" style="5" customWidth="1"/>
    <col min="11" max="18" width="5.7109375" style="5" customWidth="1"/>
    <col min="19" max="19" width="6.28125" style="5" customWidth="1"/>
    <col min="20" max="29" width="11.421875" style="1" hidden="1" customWidth="1"/>
    <col min="30" max="16384" width="11.421875" style="1" customWidth="1"/>
  </cols>
  <sheetData>
    <row r="1" spans="1:19" ht="34.5" customHeight="1">
      <c r="A1" s="467"/>
      <c r="B1" s="121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3" t="s">
        <v>92</v>
      </c>
      <c r="M1" s="474"/>
      <c r="N1" s="474"/>
      <c r="O1" s="474"/>
      <c r="P1" s="474"/>
      <c r="Q1" s="474"/>
      <c r="R1" s="474"/>
      <c r="S1" s="475"/>
    </row>
    <row r="2" spans="1:19" ht="25.5" customHeight="1">
      <c r="A2" s="468"/>
      <c r="B2" s="122"/>
      <c r="C2" s="471"/>
      <c r="D2" s="472"/>
      <c r="E2" s="472"/>
      <c r="F2" s="472"/>
      <c r="G2" s="472"/>
      <c r="H2" s="472"/>
      <c r="I2" s="472"/>
      <c r="J2" s="472"/>
      <c r="K2" s="472"/>
      <c r="L2" s="476" t="s">
        <v>51</v>
      </c>
      <c r="M2" s="477"/>
      <c r="N2" s="477"/>
      <c r="O2" s="477"/>
      <c r="P2" s="477"/>
      <c r="Q2" s="477"/>
      <c r="R2" s="477"/>
      <c r="S2" s="478"/>
    </row>
    <row r="3" spans="1:19" ht="19.5" customHeight="1">
      <c r="A3" s="468"/>
      <c r="B3" s="122"/>
      <c r="C3" s="479" t="s">
        <v>50</v>
      </c>
      <c r="D3" s="480"/>
      <c r="E3" s="480"/>
      <c r="F3" s="480"/>
      <c r="G3" s="480"/>
      <c r="H3" s="480"/>
      <c r="I3" s="480"/>
      <c r="J3" s="480"/>
      <c r="K3" s="481"/>
      <c r="L3" s="485" t="s">
        <v>52</v>
      </c>
      <c r="M3" s="485"/>
      <c r="N3" s="485"/>
      <c r="O3" s="485"/>
      <c r="P3" s="486" t="s">
        <v>65</v>
      </c>
      <c r="Q3" s="486"/>
      <c r="R3" s="486"/>
      <c r="S3" s="487"/>
    </row>
    <row r="4" spans="1:19" ht="21.75" customHeight="1" thickBot="1">
      <c r="A4" s="468"/>
      <c r="B4" s="122"/>
      <c r="C4" s="482"/>
      <c r="D4" s="483"/>
      <c r="E4" s="483"/>
      <c r="F4" s="483"/>
      <c r="G4" s="483"/>
      <c r="H4" s="483"/>
      <c r="I4" s="483"/>
      <c r="J4" s="483"/>
      <c r="K4" s="484"/>
      <c r="L4" s="488" t="str">
        <f>+'[1]POA H.A.'!K4</f>
        <v>Versión 2</v>
      </c>
      <c r="M4" s="489"/>
      <c r="N4" s="489"/>
      <c r="O4" s="490"/>
      <c r="P4" s="491">
        <f>+'[1]POA H.A.'!N4</f>
        <v>44015</v>
      </c>
      <c r="Q4" s="492"/>
      <c r="R4" s="492"/>
      <c r="S4" s="493"/>
    </row>
    <row r="5" spans="1:19" ht="12.75" customHeight="1">
      <c r="A5" s="454" t="s">
        <v>53</v>
      </c>
      <c r="B5" s="455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7"/>
    </row>
    <row r="6" spans="1:19" ht="12.75" customHeight="1" thickBot="1">
      <c r="A6" s="458"/>
      <c r="B6" s="459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1"/>
    </row>
    <row r="7" spans="1:19" ht="18" customHeight="1">
      <c r="A7" s="462" t="s">
        <v>156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</row>
    <row r="8" spans="1:19" ht="13.5" thickBot="1">
      <c r="A8" s="462"/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</row>
    <row r="9" spans="1:19" s="125" customFormat="1" ht="18" customHeight="1">
      <c r="A9" s="463" t="s">
        <v>85</v>
      </c>
      <c r="B9" s="464"/>
      <c r="C9" s="464"/>
      <c r="D9" s="464"/>
      <c r="E9" s="464"/>
      <c r="F9" s="464"/>
      <c r="G9" s="464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4"/>
    </row>
    <row r="10" spans="1:19" ht="12.75" customHeight="1">
      <c r="A10" s="465" t="s">
        <v>82</v>
      </c>
      <c r="B10" s="466"/>
      <c r="C10" s="466"/>
      <c r="D10" s="414" t="s">
        <v>81</v>
      </c>
      <c r="E10" s="414" t="s">
        <v>78</v>
      </c>
      <c r="F10" s="426" t="s">
        <v>17</v>
      </c>
      <c r="G10" s="426" t="s">
        <v>79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7"/>
    </row>
    <row r="11" spans="1:19" ht="12.75">
      <c r="A11" s="411"/>
      <c r="B11" s="412"/>
      <c r="C11" s="412"/>
      <c r="D11" s="414"/>
      <c r="E11" s="414"/>
      <c r="F11" s="426"/>
      <c r="G11" s="426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9"/>
    </row>
    <row r="12" spans="1:19" ht="12.75">
      <c r="A12" s="420" t="s">
        <v>80</v>
      </c>
      <c r="B12" s="421"/>
      <c r="C12" s="422"/>
      <c r="D12" s="36"/>
      <c r="E12" s="130"/>
      <c r="F12" s="113"/>
      <c r="G12" s="113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9"/>
    </row>
    <row r="13" spans="1:19" ht="12.75">
      <c r="A13" s="420" t="s">
        <v>74</v>
      </c>
      <c r="B13" s="421"/>
      <c r="C13" s="421"/>
      <c r="D13" s="131"/>
      <c r="E13" s="37"/>
      <c r="F13" s="131"/>
      <c r="G13" s="37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3"/>
    </row>
    <row r="14" spans="1:19" ht="12.75">
      <c r="A14" s="420" t="s">
        <v>75</v>
      </c>
      <c r="B14" s="421"/>
      <c r="C14" s="421"/>
      <c r="D14" s="131"/>
      <c r="E14" s="37"/>
      <c r="F14" s="131"/>
      <c r="G14" s="37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3"/>
    </row>
    <row r="15" spans="1:19" ht="12.75">
      <c r="A15" s="420" t="s">
        <v>76</v>
      </c>
      <c r="B15" s="421"/>
      <c r="C15" s="421"/>
      <c r="D15" s="131"/>
      <c r="E15" s="37"/>
      <c r="F15" s="131"/>
      <c r="G15" s="37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3"/>
    </row>
    <row r="16" spans="1:19" ht="12.75">
      <c r="A16" s="420" t="s">
        <v>77</v>
      </c>
      <c r="B16" s="421"/>
      <c r="C16" s="421"/>
      <c r="D16" s="131"/>
      <c r="E16" s="37"/>
      <c r="F16" s="131"/>
      <c r="G16" s="37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3"/>
    </row>
    <row r="17" spans="1:19" ht="13.5" thickBot="1">
      <c r="A17" s="405" t="s">
        <v>29</v>
      </c>
      <c r="B17" s="406"/>
      <c r="C17" s="406"/>
      <c r="D17" s="406"/>
      <c r="E17" s="406"/>
      <c r="F17" s="407"/>
      <c r="G17" s="39">
        <f>SUM(G12:G16)</f>
        <v>0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5"/>
    </row>
    <row r="18" spans="1:19" ht="18.75" customHeight="1">
      <c r="A18" s="451" t="s">
        <v>118</v>
      </c>
      <c r="B18" s="452"/>
      <c r="C18" s="452"/>
      <c r="D18" s="452"/>
      <c r="E18" s="452"/>
      <c r="F18" s="452"/>
      <c r="G18" s="452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7"/>
    </row>
    <row r="19" spans="1:19" s="138" customFormat="1" ht="11.25" customHeight="1">
      <c r="A19" s="453" t="s">
        <v>116</v>
      </c>
      <c r="B19" s="414" t="s">
        <v>16</v>
      </c>
      <c r="C19" s="414" t="s">
        <v>117</v>
      </c>
      <c r="D19" s="426" t="s">
        <v>17</v>
      </c>
      <c r="E19" s="426" t="s">
        <v>18</v>
      </c>
      <c r="F19" s="414" t="s">
        <v>19</v>
      </c>
      <c r="G19" s="426" t="s">
        <v>20</v>
      </c>
      <c r="H19" s="444" t="s">
        <v>21</v>
      </c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6"/>
    </row>
    <row r="20" spans="1:19" s="141" customFormat="1" ht="8.25">
      <c r="A20" s="453"/>
      <c r="B20" s="414"/>
      <c r="C20" s="414"/>
      <c r="D20" s="426"/>
      <c r="E20" s="426"/>
      <c r="F20" s="414"/>
      <c r="G20" s="426"/>
      <c r="H20" s="139" t="s">
        <v>22</v>
      </c>
      <c r="I20" s="139" t="s">
        <v>58</v>
      </c>
      <c r="J20" s="139" t="s">
        <v>23</v>
      </c>
      <c r="K20" s="139" t="s">
        <v>24</v>
      </c>
      <c r="L20" s="139" t="s">
        <v>25</v>
      </c>
      <c r="M20" s="139" t="s">
        <v>26</v>
      </c>
      <c r="N20" s="139" t="s">
        <v>27</v>
      </c>
      <c r="O20" s="139" t="s">
        <v>28</v>
      </c>
      <c r="P20" s="139" t="s">
        <v>54</v>
      </c>
      <c r="Q20" s="139" t="s">
        <v>55</v>
      </c>
      <c r="R20" s="139" t="s">
        <v>56</v>
      </c>
      <c r="S20" s="140" t="s">
        <v>57</v>
      </c>
    </row>
    <row r="21" spans="1:19" ht="120.75" customHeight="1">
      <c r="A21" s="265" t="s">
        <v>274</v>
      </c>
      <c r="B21" s="142" t="s">
        <v>275</v>
      </c>
      <c r="C21" s="143" t="s">
        <v>276</v>
      </c>
      <c r="D21" s="117">
        <v>1</v>
      </c>
      <c r="E21" s="144">
        <v>3413450</v>
      </c>
      <c r="F21" s="145">
        <v>5</v>
      </c>
      <c r="G21" s="114">
        <v>17135519</v>
      </c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</row>
    <row r="22" spans="1:19" ht="108.75" customHeight="1">
      <c r="A22" s="195" t="s">
        <v>206</v>
      </c>
      <c r="B22" s="196" t="s">
        <v>211</v>
      </c>
      <c r="C22" s="197" t="s">
        <v>205</v>
      </c>
      <c r="D22" s="198">
        <v>1</v>
      </c>
      <c r="E22" s="199">
        <v>4113450</v>
      </c>
      <c r="F22" s="200">
        <v>6.5</v>
      </c>
      <c r="G22" s="201">
        <f aca="true" t="shared" si="0" ref="G22:G31">F22*E22*D22+(F22*E22)*0.004</f>
        <v>26844374.7</v>
      </c>
      <c r="H22" s="146"/>
      <c r="I22" s="146"/>
      <c r="J22" s="146"/>
      <c r="K22" s="146"/>
      <c r="L22" s="146"/>
      <c r="M22" s="146"/>
      <c r="N22" s="146"/>
      <c r="O22" s="148"/>
      <c r="P22" s="148"/>
      <c r="Q22" s="148"/>
      <c r="R22" s="148"/>
      <c r="S22" s="149"/>
    </row>
    <row r="23" spans="1:19" ht="106.5" customHeight="1">
      <c r="A23" s="195" t="s">
        <v>207</v>
      </c>
      <c r="B23" s="196" t="s">
        <v>212</v>
      </c>
      <c r="C23" s="197" t="s">
        <v>203</v>
      </c>
      <c r="D23" s="198">
        <v>1</v>
      </c>
      <c r="E23" s="202">
        <v>3763450</v>
      </c>
      <c r="F23" s="62">
        <v>6.5</v>
      </c>
      <c r="G23" s="201">
        <f t="shared" si="0"/>
        <v>24560274.7</v>
      </c>
      <c r="H23" s="146"/>
      <c r="I23" s="146"/>
      <c r="J23" s="146"/>
      <c r="K23" s="146"/>
      <c r="L23" s="146"/>
      <c r="M23" s="146"/>
      <c r="N23" s="146"/>
      <c r="O23" s="148"/>
      <c r="P23" s="148"/>
      <c r="Q23" s="148"/>
      <c r="R23" s="148"/>
      <c r="S23" s="149"/>
    </row>
    <row r="24" spans="1:19" ht="76.5" customHeight="1">
      <c r="A24" s="195" t="s">
        <v>172</v>
      </c>
      <c r="B24" s="196" t="s">
        <v>213</v>
      </c>
      <c r="C24" s="197" t="s">
        <v>203</v>
      </c>
      <c r="D24" s="198">
        <v>1</v>
      </c>
      <c r="E24" s="202">
        <v>3085950</v>
      </c>
      <c r="F24" s="62">
        <v>9</v>
      </c>
      <c r="G24" s="201">
        <f>F24*E24*D24+(F24*E24)*0.004</f>
        <v>27884644.2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7"/>
    </row>
    <row r="25" spans="1:19" ht="89.25" customHeight="1">
      <c r="A25" s="152" t="s">
        <v>173</v>
      </c>
      <c r="B25" s="263" t="s">
        <v>214</v>
      </c>
      <c r="C25" s="266" t="s">
        <v>203</v>
      </c>
      <c r="D25" s="38">
        <v>1</v>
      </c>
      <c r="E25" s="267">
        <v>3763450</v>
      </c>
      <c r="F25" s="268" t="s">
        <v>221</v>
      </c>
      <c r="G25" s="269">
        <f>20152020</f>
        <v>20152020</v>
      </c>
      <c r="H25" s="146"/>
      <c r="I25" s="146"/>
      <c r="J25" s="146"/>
      <c r="K25" s="146"/>
      <c r="L25" s="146"/>
      <c r="M25" s="146"/>
      <c r="N25" s="146"/>
      <c r="O25" s="148"/>
      <c r="P25" s="148"/>
      <c r="Q25" s="148"/>
      <c r="R25" s="148"/>
      <c r="S25" s="149"/>
    </row>
    <row r="26" spans="1:19" ht="120.75" customHeight="1">
      <c r="A26" s="195" t="s">
        <v>174</v>
      </c>
      <c r="B26" s="203" t="s">
        <v>215</v>
      </c>
      <c r="C26" s="197" t="s">
        <v>175</v>
      </c>
      <c r="D26" s="204">
        <v>1</v>
      </c>
      <c r="E26" s="205">
        <v>2117150</v>
      </c>
      <c r="F26" s="206">
        <v>10.5</v>
      </c>
      <c r="G26" s="201">
        <f t="shared" si="0"/>
        <v>22318995.3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7"/>
    </row>
    <row r="27" spans="1:19" ht="172.5" customHeight="1">
      <c r="A27" s="195" t="s">
        <v>208</v>
      </c>
      <c r="B27" s="203" t="s">
        <v>216</v>
      </c>
      <c r="C27" s="197" t="s">
        <v>175</v>
      </c>
      <c r="D27" s="204">
        <v>1</v>
      </c>
      <c r="E27" s="205">
        <v>2117150</v>
      </c>
      <c r="F27" s="206">
        <v>10</v>
      </c>
      <c r="G27" s="201">
        <f t="shared" si="0"/>
        <v>21256186</v>
      </c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7"/>
    </row>
    <row r="28" spans="1:19" ht="127.5" customHeight="1">
      <c r="A28" s="152" t="s">
        <v>173</v>
      </c>
      <c r="B28" s="208" t="s">
        <v>217</v>
      </c>
      <c r="C28" s="197" t="s">
        <v>176</v>
      </c>
      <c r="D28" s="204">
        <v>1</v>
      </c>
      <c r="E28" s="209">
        <v>2822850</v>
      </c>
      <c r="F28" s="210">
        <v>6.5</v>
      </c>
      <c r="G28" s="201">
        <f t="shared" si="0"/>
        <v>18421919.1</v>
      </c>
      <c r="H28" s="146"/>
      <c r="I28" s="146"/>
      <c r="J28" s="146"/>
      <c r="K28" s="146"/>
      <c r="L28" s="146"/>
      <c r="M28" s="146"/>
      <c r="N28" s="146"/>
      <c r="O28" s="148"/>
      <c r="P28" s="148"/>
      <c r="Q28" s="148"/>
      <c r="R28" s="148"/>
      <c r="S28" s="149"/>
    </row>
    <row r="29" spans="1:19" ht="126" customHeight="1">
      <c r="A29" s="152" t="s">
        <v>209</v>
      </c>
      <c r="B29" s="211" t="s">
        <v>218</v>
      </c>
      <c r="C29" s="197" t="s">
        <v>205</v>
      </c>
      <c r="D29" s="204">
        <v>1</v>
      </c>
      <c r="E29" s="205">
        <v>4113450</v>
      </c>
      <c r="F29" s="62">
        <v>10.5</v>
      </c>
      <c r="G29" s="201">
        <f t="shared" si="0"/>
        <v>43363989.9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7"/>
    </row>
    <row r="30" spans="1:19" ht="126" customHeight="1">
      <c r="A30" s="152" t="s">
        <v>174</v>
      </c>
      <c r="B30" s="266" t="s">
        <v>219</v>
      </c>
      <c r="C30" s="266" t="s">
        <v>210</v>
      </c>
      <c r="D30" s="38">
        <v>1</v>
      </c>
      <c r="E30" s="270">
        <v>3413450</v>
      </c>
      <c r="F30" s="271" t="s">
        <v>220</v>
      </c>
      <c r="G30" s="269">
        <f>28229203</f>
        <v>28229203</v>
      </c>
      <c r="H30" s="153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5"/>
    </row>
    <row r="31" spans="1:19" ht="126" customHeight="1">
      <c r="A31" s="152" t="s">
        <v>174</v>
      </c>
      <c r="B31" s="196" t="s">
        <v>277</v>
      </c>
      <c r="C31" s="197" t="s">
        <v>203</v>
      </c>
      <c r="D31" s="212">
        <v>1</v>
      </c>
      <c r="E31" s="202">
        <v>3763450</v>
      </c>
      <c r="F31" s="206">
        <v>4</v>
      </c>
      <c r="G31" s="201">
        <f t="shared" si="0"/>
        <v>15114015.2</v>
      </c>
      <c r="H31" s="153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  <row r="32" spans="1:19" ht="126" customHeight="1">
      <c r="A32" s="207" t="s">
        <v>278</v>
      </c>
      <c r="B32" s="272" t="s">
        <v>280</v>
      </c>
      <c r="C32" s="273" t="s">
        <v>279</v>
      </c>
      <c r="D32" s="274">
        <v>1</v>
      </c>
      <c r="E32" s="275">
        <v>2117150</v>
      </c>
      <c r="F32" s="151">
        <v>6</v>
      </c>
      <c r="G32" s="276">
        <f>12753712</f>
        <v>12753712</v>
      </c>
      <c r="H32" s="153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  <row r="33" spans="1:19" ht="13.5" thickBot="1">
      <c r="A33" s="405" t="s">
        <v>29</v>
      </c>
      <c r="B33" s="406"/>
      <c r="C33" s="406"/>
      <c r="D33" s="406"/>
      <c r="E33" s="406"/>
      <c r="F33" s="407"/>
      <c r="G33" s="39">
        <f>SUM(G21:G32)</f>
        <v>278034853.1</v>
      </c>
      <c r="H33" s="423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5"/>
    </row>
    <row r="34" spans="1:19" ht="18" customHeight="1" thickBot="1">
      <c r="A34" s="451" t="s">
        <v>30</v>
      </c>
      <c r="B34" s="452"/>
      <c r="C34" s="452"/>
      <c r="D34" s="452"/>
      <c r="E34" s="452"/>
      <c r="F34" s="452"/>
      <c r="G34" s="452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7"/>
    </row>
    <row r="35" spans="1:19" s="158" customFormat="1" ht="16.5" customHeight="1">
      <c r="A35" s="436" t="s">
        <v>31</v>
      </c>
      <c r="B35" s="437"/>
      <c r="C35" s="438"/>
      <c r="D35" s="418" t="s">
        <v>32</v>
      </c>
      <c r="E35" s="442" t="s">
        <v>17</v>
      </c>
      <c r="F35" s="417" t="s">
        <v>33</v>
      </c>
      <c r="G35" s="418" t="s">
        <v>20</v>
      </c>
      <c r="H35" s="444" t="s">
        <v>21</v>
      </c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6"/>
    </row>
    <row r="36" spans="1:19" s="138" customFormat="1" ht="14.25" customHeight="1">
      <c r="A36" s="439"/>
      <c r="B36" s="440"/>
      <c r="C36" s="441"/>
      <c r="D36" s="419"/>
      <c r="E36" s="443"/>
      <c r="F36" s="416"/>
      <c r="G36" s="419"/>
      <c r="H36" s="139" t="s">
        <v>22</v>
      </c>
      <c r="I36" s="139" t="s">
        <v>58</v>
      </c>
      <c r="J36" s="139" t="s">
        <v>23</v>
      </c>
      <c r="K36" s="139" t="s">
        <v>24</v>
      </c>
      <c r="L36" s="139" t="s">
        <v>25</v>
      </c>
      <c r="M36" s="139" t="s">
        <v>26</v>
      </c>
      <c r="N36" s="139" t="s">
        <v>27</v>
      </c>
      <c r="O36" s="139" t="s">
        <v>28</v>
      </c>
      <c r="P36" s="139" t="s">
        <v>54</v>
      </c>
      <c r="Q36" s="139" t="s">
        <v>55</v>
      </c>
      <c r="R36" s="139" t="s">
        <v>56</v>
      </c>
      <c r="S36" s="140" t="s">
        <v>57</v>
      </c>
    </row>
    <row r="37" spans="1:19" s="141" customFormat="1" ht="12.75" customHeight="1">
      <c r="A37" s="447"/>
      <c r="B37" s="448"/>
      <c r="C37" s="448"/>
      <c r="D37" s="40"/>
      <c r="E37" s="40"/>
      <c r="F37" s="159"/>
      <c r="G37" s="40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40"/>
    </row>
    <row r="38" spans="1:19" s="141" customFormat="1" ht="12.75" customHeight="1">
      <c r="A38" s="447"/>
      <c r="B38" s="448"/>
      <c r="C38" s="448"/>
      <c r="D38" s="160"/>
      <c r="E38" s="160"/>
      <c r="F38" s="130"/>
      <c r="G38" s="37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40"/>
    </row>
    <row r="39" spans="1:19" s="141" customFormat="1" ht="12.75" customHeight="1">
      <c r="A39" s="447"/>
      <c r="B39" s="448"/>
      <c r="C39" s="448"/>
      <c r="D39" s="160"/>
      <c r="E39" s="160"/>
      <c r="F39" s="130"/>
      <c r="G39" s="37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40"/>
    </row>
    <row r="40" spans="1:19" s="141" customFormat="1" ht="12.75" customHeight="1">
      <c r="A40" s="161"/>
      <c r="B40" s="162"/>
      <c r="C40" s="162"/>
      <c r="D40" s="160"/>
      <c r="E40" s="160"/>
      <c r="F40" s="130"/>
      <c r="G40" s="37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40"/>
    </row>
    <row r="41" spans="1:19" ht="12.75" customHeight="1" thickBot="1">
      <c r="A41" s="405" t="s">
        <v>29</v>
      </c>
      <c r="B41" s="406"/>
      <c r="C41" s="406"/>
      <c r="D41" s="406"/>
      <c r="E41" s="406"/>
      <c r="F41" s="407"/>
      <c r="G41" s="39">
        <f>SUM(G37:G40)</f>
        <v>0</v>
      </c>
      <c r="H41" s="163"/>
      <c r="I41" s="164"/>
      <c r="J41" s="164"/>
      <c r="K41" s="164"/>
      <c r="L41" s="164"/>
      <c r="M41" s="164"/>
      <c r="N41" s="165"/>
      <c r="O41" s="166"/>
      <c r="P41" s="166"/>
      <c r="Q41" s="166"/>
      <c r="R41" s="166"/>
      <c r="S41" s="167"/>
    </row>
    <row r="42" spans="1:19" ht="18.75" customHeight="1" thickBot="1">
      <c r="A42" s="449" t="s">
        <v>34</v>
      </c>
      <c r="B42" s="450"/>
      <c r="C42" s="450"/>
      <c r="D42" s="450"/>
      <c r="E42" s="450"/>
      <c r="F42" s="450"/>
      <c r="G42" s="450"/>
      <c r="H42" s="423"/>
      <c r="I42" s="424"/>
      <c r="J42" s="424"/>
      <c r="K42" s="424"/>
      <c r="L42" s="424"/>
      <c r="M42" s="424"/>
      <c r="N42" s="424"/>
      <c r="O42" s="156"/>
      <c r="P42" s="156"/>
      <c r="Q42" s="156"/>
      <c r="R42" s="156"/>
      <c r="S42" s="157"/>
    </row>
    <row r="43" spans="1:19" ht="12.75">
      <c r="A43" s="168"/>
      <c r="B43" s="169"/>
      <c r="C43" s="170"/>
      <c r="D43" s="41"/>
      <c r="E43" s="42"/>
      <c r="F43" s="171"/>
      <c r="G43" s="4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</row>
    <row r="44" spans="1:19" s="138" customFormat="1" ht="15.75" customHeight="1">
      <c r="A44" s="436" t="s">
        <v>31</v>
      </c>
      <c r="B44" s="437"/>
      <c r="C44" s="438"/>
      <c r="D44" s="418" t="s">
        <v>32</v>
      </c>
      <c r="E44" s="442" t="s">
        <v>17</v>
      </c>
      <c r="F44" s="417" t="s">
        <v>33</v>
      </c>
      <c r="G44" s="418" t="s">
        <v>20</v>
      </c>
      <c r="H44" s="444" t="s">
        <v>21</v>
      </c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6"/>
    </row>
    <row r="45" spans="1:19" s="141" customFormat="1" ht="13.5" customHeight="1">
      <c r="A45" s="439"/>
      <c r="B45" s="440"/>
      <c r="C45" s="441"/>
      <c r="D45" s="419"/>
      <c r="E45" s="443"/>
      <c r="F45" s="416"/>
      <c r="G45" s="419"/>
      <c r="H45" s="139" t="s">
        <v>22</v>
      </c>
      <c r="I45" s="139" t="s">
        <v>58</v>
      </c>
      <c r="J45" s="139" t="s">
        <v>23</v>
      </c>
      <c r="K45" s="139" t="s">
        <v>24</v>
      </c>
      <c r="L45" s="139" t="s">
        <v>25</v>
      </c>
      <c r="M45" s="139" t="s">
        <v>26</v>
      </c>
      <c r="N45" s="139" t="s">
        <v>27</v>
      </c>
      <c r="O45" s="139" t="s">
        <v>28</v>
      </c>
      <c r="P45" s="139" t="s">
        <v>54</v>
      </c>
      <c r="Q45" s="139" t="s">
        <v>55</v>
      </c>
      <c r="R45" s="139" t="s">
        <v>56</v>
      </c>
      <c r="S45" s="140" t="s">
        <v>57</v>
      </c>
    </row>
    <row r="46" spans="1:19" ht="12.75">
      <c r="A46" s="421"/>
      <c r="B46" s="421"/>
      <c r="C46" s="422"/>
      <c r="D46" s="38"/>
      <c r="E46" s="37"/>
      <c r="F46" s="131"/>
      <c r="G46" s="37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9"/>
    </row>
    <row r="47" spans="1:19" ht="12.75">
      <c r="A47" s="421"/>
      <c r="B47" s="421"/>
      <c r="C47" s="422"/>
      <c r="D47" s="38"/>
      <c r="E47" s="37"/>
      <c r="F47" s="131"/>
      <c r="G47" s="37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9"/>
    </row>
    <row r="48" spans="1:19" ht="12.75">
      <c r="A48" s="421"/>
      <c r="B48" s="421"/>
      <c r="C48" s="422"/>
      <c r="D48" s="38"/>
      <c r="E48" s="37"/>
      <c r="F48" s="131"/>
      <c r="G48" s="37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ht="12.75">
      <c r="A49" s="421"/>
      <c r="B49" s="421"/>
      <c r="C49" s="422"/>
      <c r="D49" s="38"/>
      <c r="E49" s="37"/>
      <c r="F49" s="131"/>
      <c r="G49" s="37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</row>
    <row r="50" spans="1:19" ht="13.5" thickBot="1">
      <c r="A50" s="405" t="s">
        <v>29</v>
      </c>
      <c r="B50" s="406"/>
      <c r="C50" s="406"/>
      <c r="D50" s="406"/>
      <c r="E50" s="406"/>
      <c r="F50" s="407"/>
      <c r="G50" s="43">
        <f>SUM(G46:G49)</f>
        <v>0</v>
      </c>
      <c r="H50" s="385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435"/>
    </row>
    <row r="51" spans="1:19" ht="21" customHeight="1" thickBot="1">
      <c r="A51" s="174" t="s">
        <v>37</v>
      </c>
      <c r="B51" s="175"/>
      <c r="C51" s="176"/>
      <c r="D51" s="44"/>
      <c r="E51" s="45"/>
      <c r="F51" s="177"/>
      <c r="G51" s="45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7"/>
    </row>
    <row r="52" spans="1:19" s="138" customFormat="1" ht="16.5" customHeight="1">
      <c r="A52" s="408" t="s">
        <v>15</v>
      </c>
      <c r="B52" s="409"/>
      <c r="C52" s="410"/>
      <c r="D52" s="414" t="s">
        <v>35</v>
      </c>
      <c r="E52" s="415" t="s">
        <v>17</v>
      </c>
      <c r="F52" s="417" t="s">
        <v>33</v>
      </c>
      <c r="G52" s="418" t="s">
        <v>20</v>
      </c>
      <c r="H52" s="388" t="s">
        <v>21</v>
      </c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90"/>
    </row>
    <row r="53" spans="1:19" s="141" customFormat="1" ht="13.5" customHeight="1">
      <c r="A53" s="411"/>
      <c r="B53" s="412"/>
      <c r="C53" s="413"/>
      <c r="D53" s="414"/>
      <c r="E53" s="416"/>
      <c r="F53" s="416"/>
      <c r="G53" s="419"/>
      <c r="H53" s="139" t="s">
        <v>22</v>
      </c>
      <c r="I53" s="139" t="s">
        <v>58</v>
      </c>
      <c r="J53" s="139" t="s">
        <v>23</v>
      </c>
      <c r="K53" s="139" t="s">
        <v>24</v>
      </c>
      <c r="L53" s="139" t="s">
        <v>25</v>
      </c>
      <c r="M53" s="139" t="s">
        <v>26</v>
      </c>
      <c r="N53" s="139" t="s">
        <v>27</v>
      </c>
      <c r="O53" s="139" t="s">
        <v>28</v>
      </c>
      <c r="P53" s="139" t="s">
        <v>54</v>
      </c>
      <c r="Q53" s="139" t="s">
        <v>55</v>
      </c>
      <c r="R53" s="139" t="s">
        <v>56</v>
      </c>
      <c r="S53" s="140" t="s">
        <v>57</v>
      </c>
    </row>
    <row r="54" spans="1:19" ht="12.75">
      <c r="A54" s="411"/>
      <c r="B54" s="412"/>
      <c r="C54" s="413"/>
      <c r="D54" s="38"/>
      <c r="E54" s="37"/>
      <c r="F54" s="131"/>
      <c r="G54" s="37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9"/>
    </row>
    <row r="55" spans="1:19" ht="12.75">
      <c r="A55" s="429"/>
      <c r="B55" s="430"/>
      <c r="C55" s="431"/>
      <c r="D55" s="38"/>
      <c r="E55" s="37"/>
      <c r="F55" s="131"/>
      <c r="G55" s="37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9"/>
    </row>
    <row r="56" spans="1:19" ht="12.75">
      <c r="A56" s="429"/>
      <c r="B56" s="430"/>
      <c r="C56" s="431"/>
      <c r="D56" s="38"/>
      <c r="E56" s="37"/>
      <c r="F56" s="131"/>
      <c r="G56" s="37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9"/>
    </row>
    <row r="57" spans="1:19" ht="12.75">
      <c r="A57" s="178"/>
      <c r="B57" s="179"/>
      <c r="C57" s="180"/>
      <c r="D57" s="38"/>
      <c r="E57" s="37"/>
      <c r="F57" s="131"/>
      <c r="G57" s="37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9"/>
    </row>
    <row r="58" spans="1:19" ht="13.5" thickBot="1">
      <c r="A58" s="405" t="s">
        <v>29</v>
      </c>
      <c r="B58" s="406"/>
      <c r="C58" s="406"/>
      <c r="D58" s="406"/>
      <c r="E58" s="406"/>
      <c r="F58" s="407"/>
      <c r="G58" s="43">
        <f>SUM(G54:G57)</f>
        <v>0</v>
      </c>
      <c r="H58" s="423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5"/>
    </row>
    <row r="59" spans="1:19" ht="21.75" customHeight="1" thickBot="1">
      <c r="A59" s="174" t="s">
        <v>38</v>
      </c>
      <c r="B59" s="175"/>
      <c r="C59" s="176"/>
      <c r="D59" s="44"/>
      <c r="E59" s="45"/>
      <c r="F59" s="177"/>
      <c r="G59" s="45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7"/>
    </row>
    <row r="60" spans="1:19" s="138" customFormat="1" ht="12.75" customHeight="1">
      <c r="A60" s="408" t="s">
        <v>15</v>
      </c>
      <c r="B60" s="410"/>
      <c r="C60" s="414" t="s">
        <v>39</v>
      </c>
      <c r="D60" s="432" t="s">
        <v>40</v>
      </c>
      <c r="E60" s="434" t="s">
        <v>41</v>
      </c>
      <c r="F60" s="414" t="s">
        <v>42</v>
      </c>
      <c r="G60" s="418" t="s">
        <v>20</v>
      </c>
      <c r="H60" s="388" t="s">
        <v>21</v>
      </c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90"/>
    </row>
    <row r="61" spans="1:19" s="141" customFormat="1" ht="13.5" customHeight="1">
      <c r="A61" s="411"/>
      <c r="B61" s="413"/>
      <c r="C61" s="414"/>
      <c r="D61" s="433"/>
      <c r="E61" s="434"/>
      <c r="F61" s="414"/>
      <c r="G61" s="419"/>
      <c r="H61" s="139" t="s">
        <v>22</v>
      </c>
      <c r="I61" s="139" t="s">
        <v>58</v>
      </c>
      <c r="J61" s="139" t="s">
        <v>23</v>
      </c>
      <c r="K61" s="139" t="s">
        <v>24</v>
      </c>
      <c r="L61" s="139" t="s">
        <v>25</v>
      </c>
      <c r="M61" s="139" t="s">
        <v>26</v>
      </c>
      <c r="N61" s="139" t="s">
        <v>27</v>
      </c>
      <c r="O61" s="139" t="s">
        <v>28</v>
      </c>
      <c r="P61" s="139" t="s">
        <v>54</v>
      </c>
      <c r="Q61" s="139" t="s">
        <v>55</v>
      </c>
      <c r="R61" s="139" t="s">
        <v>56</v>
      </c>
      <c r="S61" s="140" t="s">
        <v>57</v>
      </c>
    </row>
    <row r="62" spans="1:19" ht="68.25" customHeight="1">
      <c r="A62" s="427" t="s">
        <v>281</v>
      </c>
      <c r="B62" s="427"/>
      <c r="C62" s="151">
        <v>4.15</v>
      </c>
      <c r="D62" s="217">
        <v>237643904</v>
      </c>
      <c r="E62" s="218"/>
      <c r="F62" s="219"/>
      <c r="G62" s="150">
        <f>D62</f>
        <v>237643904</v>
      </c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8"/>
      <c r="S62" s="149"/>
    </row>
    <row r="63" spans="1:19" ht="68.25" customHeight="1">
      <c r="A63" s="427" t="s">
        <v>222</v>
      </c>
      <c r="B63" s="427"/>
      <c r="C63" s="151">
        <v>6</v>
      </c>
      <c r="D63" s="217">
        <v>504656900.94</v>
      </c>
      <c r="E63" s="218"/>
      <c r="F63" s="219"/>
      <c r="G63" s="150">
        <f>D63</f>
        <v>504656900.94</v>
      </c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8"/>
      <c r="S63" s="149"/>
    </row>
    <row r="64" spans="1:19" ht="69.75" customHeight="1">
      <c r="A64" s="428" t="s">
        <v>177</v>
      </c>
      <c r="B64" s="428"/>
      <c r="C64" s="182">
        <v>8</v>
      </c>
      <c r="D64" s="116">
        <v>90000000</v>
      </c>
      <c r="E64" s="181"/>
      <c r="F64" s="115"/>
      <c r="G64" s="116">
        <f>D64</f>
        <v>90000000</v>
      </c>
      <c r="H64" s="146"/>
      <c r="I64" s="146"/>
      <c r="J64" s="146"/>
      <c r="K64" s="146"/>
      <c r="L64" s="146"/>
      <c r="M64" s="146"/>
      <c r="N64" s="146"/>
      <c r="O64" s="146"/>
      <c r="P64" s="148"/>
      <c r="Q64" s="148"/>
      <c r="R64" s="148"/>
      <c r="S64" s="149"/>
    </row>
    <row r="65" spans="1:19" ht="13.5" thickBot="1">
      <c r="A65" s="405" t="s">
        <v>29</v>
      </c>
      <c r="B65" s="406"/>
      <c r="C65" s="406"/>
      <c r="D65" s="406"/>
      <c r="E65" s="406"/>
      <c r="F65" s="407"/>
      <c r="G65" s="39">
        <f>SUM(G62:G64)</f>
        <v>832300804.94</v>
      </c>
      <c r="H65" s="423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5"/>
    </row>
    <row r="66" spans="1:19" ht="22.5" customHeight="1" thickBot="1">
      <c r="A66" s="174" t="s">
        <v>43</v>
      </c>
      <c r="B66" s="175"/>
      <c r="C66" s="176"/>
      <c r="D66" s="44"/>
      <c r="E66" s="45"/>
      <c r="F66" s="177"/>
      <c r="G66" s="45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7"/>
    </row>
    <row r="67" spans="1:19" s="138" customFormat="1" ht="12.75" customHeight="1">
      <c r="A67" s="408" t="s">
        <v>15</v>
      </c>
      <c r="B67" s="409"/>
      <c r="C67" s="409"/>
      <c r="D67" s="409"/>
      <c r="E67" s="410"/>
      <c r="F67" s="414" t="s">
        <v>39</v>
      </c>
      <c r="G67" s="426" t="s">
        <v>36</v>
      </c>
      <c r="H67" s="388" t="s">
        <v>21</v>
      </c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90"/>
    </row>
    <row r="68" spans="1:19" s="141" customFormat="1" ht="13.5" customHeight="1">
      <c r="A68" s="411"/>
      <c r="B68" s="412"/>
      <c r="C68" s="412"/>
      <c r="D68" s="412"/>
      <c r="E68" s="413"/>
      <c r="F68" s="414"/>
      <c r="G68" s="426"/>
      <c r="H68" s="139" t="s">
        <v>22</v>
      </c>
      <c r="I68" s="139" t="s">
        <v>58</v>
      </c>
      <c r="J68" s="139" t="s">
        <v>23</v>
      </c>
      <c r="K68" s="139" t="s">
        <v>24</v>
      </c>
      <c r="L68" s="139" t="s">
        <v>25</v>
      </c>
      <c r="M68" s="139" t="s">
        <v>26</v>
      </c>
      <c r="N68" s="139" t="s">
        <v>27</v>
      </c>
      <c r="O68" s="139" t="s">
        <v>28</v>
      </c>
      <c r="P68" s="139" t="s">
        <v>54</v>
      </c>
      <c r="Q68" s="139" t="s">
        <v>55</v>
      </c>
      <c r="R68" s="139" t="s">
        <v>56</v>
      </c>
      <c r="S68" s="140" t="s">
        <v>57</v>
      </c>
    </row>
    <row r="69" spans="1:19" ht="12.75">
      <c r="A69" s="420"/>
      <c r="B69" s="421"/>
      <c r="C69" s="421"/>
      <c r="D69" s="421"/>
      <c r="E69" s="422"/>
      <c r="F69" s="131"/>
      <c r="G69" s="37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9"/>
    </row>
    <row r="70" spans="1:19" ht="12.75">
      <c r="A70" s="420"/>
      <c r="B70" s="421"/>
      <c r="C70" s="421"/>
      <c r="D70" s="421"/>
      <c r="E70" s="422"/>
      <c r="F70" s="131"/>
      <c r="G70" s="37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9"/>
    </row>
    <row r="71" spans="1:19" ht="12.75">
      <c r="A71" s="420"/>
      <c r="B71" s="421"/>
      <c r="C71" s="421"/>
      <c r="D71" s="421"/>
      <c r="E71" s="422"/>
      <c r="F71" s="131"/>
      <c r="G71" s="37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9"/>
    </row>
    <row r="72" spans="1:19" ht="12.75">
      <c r="A72" s="420"/>
      <c r="B72" s="421"/>
      <c r="C72" s="421"/>
      <c r="D72" s="421"/>
      <c r="E72" s="422"/>
      <c r="F72" s="131"/>
      <c r="G72" s="37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9"/>
    </row>
    <row r="73" spans="1:19" ht="13.5" thickBot="1">
      <c r="A73" s="405" t="s">
        <v>29</v>
      </c>
      <c r="B73" s="406"/>
      <c r="C73" s="406"/>
      <c r="D73" s="406"/>
      <c r="E73" s="406"/>
      <c r="F73" s="407"/>
      <c r="G73" s="46">
        <f>SUM(G69:G72)</f>
        <v>0</v>
      </c>
      <c r="H73" s="423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5"/>
    </row>
    <row r="74" spans="1:19" ht="19.5" customHeight="1" thickBot="1">
      <c r="A74" s="174" t="s">
        <v>44</v>
      </c>
      <c r="B74" s="175"/>
      <c r="C74" s="176"/>
      <c r="D74" s="44"/>
      <c r="E74" s="45"/>
      <c r="F74" s="177"/>
      <c r="G74" s="45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7"/>
    </row>
    <row r="75" spans="1:19" s="138" customFormat="1" ht="12.75" customHeight="1">
      <c r="A75" s="408" t="s">
        <v>15</v>
      </c>
      <c r="B75" s="409"/>
      <c r="C75" s="410"/>
      <c r="D75" s="414" t="s">
        <v>35</v>
      </c>
      <c r="E75" s="415" t="s">
        <v>17</v>
      </c>
      <c r="F75" s="417" t="s">
        <v>33</v>
      </c>
      <c r="G75" s="418" t="s">
        <v>20</v>
      </c>
      <c r="H75" s="388" t="s">
        <v>21</v>
      </c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90"/>
    </row>
    <row r="76" spans="1:19" s="141" customFormat="1" ht="13.5" customHeight="1">
      <c r="A76" s="411"/>
      <c r="B76" s="412"/>
      <c r="C76" s="413"/>
      <c r="D76" s="414"/>
      <c r="E76" s="416"/>
      <c r="F76" s="416"/>
      <c r="G76" s="419"/>
      <c r="H76" s="139" t="s">
        <v>22</v>
      </c>
      <c r="I76" s="139" t="s">
        <v>58</v>
      </c>
      <c r="J76" s="139" t="s">
        <v>23</v>
      </c>
      <c r="K76" s="139" t="s">
        <v>24</v>
      </c>
      <c r="L76" s="139" t="s">
        <v>25</v>
      </c>
      <c r="M76" s="139" t="s">
        <v>26</v>
      </c>
      <c r="N76" s="139" t="s">
        <v>27</v>
      </c>
      <c r="O76" s="139" t="s">
        <v>28</v>
      </c>
      <c r="P76" s="139" t="s">
        <v>54</v>
      </c>
      <c r="Q76" s="139" t="s">
        <v>55</v>
      </c>
      <c r="R76" s="139" t="s">
        <v>56</v>
      </c>
      <c r="S76" s="140" t="s">
        <v>57</v>
      </c>
    </row>
    <row r="77" spans="1:19" ht="12.75" customHeight="1">
      <c r="A77" s="396" t="s">
        <v>229</v>
      </c>
      <c r="B77" s="397"/>
      <c r="C77" s="398"/>
      <c r="D77" s="38" t="s">
        <v>178</v>
      </c>
      <c r="E77" s="37">
        <v>1</v>
      </c>
      <c r="F77" s="183">
        <v>128000000</v>
      </c>
      <c r="G77" s="183">
        <f>F77</f>
        <v>128000000</v>
      </c>
      <c r="H77" s="148"/>
      <c r="I77" s="148"/>
      <c r="J77" s="148"/>
      <c r="K77" s="148"/>
      <c r="L77" s="146"/>
      <c r="M77" s="146"/>
      <c r="N77" s="146"/>
      <c r="O77" s="146"/>
      <c r="P77" s="146"/>
      <c r="Q77" s="146"/>
      <c r="R77" s="146"/>
      <c r="S77" s="149"/>
    </row>
    <row r="78" spans="1:19" ht="108" customHeight="1">
      <c r="A78" s="399" t="s">
        <v>282</v>
      </c>
      <c r="B78" s="400"/>
      <c r="C78" s="401"/>
      <c r="D78" s="117" t="s">
        <v>178</v>
      </c>
      <c r="E78" s="216">
        <v>1</v>
      </c>
      <c r="F78" s="186">
        <v>10792996</v>
      </c>
      <c r="G78" s="186">
        <v>10792996</v>
      </c>
      <c r="H78" s="148"/>
      <c r="I78" s="148"/>
      <c r="J78" s="148"/>
      <c r="K78" s="184"/>
      <c r="L78" s="146"/>
      <c r="M78" s="146"/>
      <c r="N78" s="146"/>
      <c r="O78" s="146"/>
      <c r="P78" s="146"/>
      <c r="Q78" s="146"/>
      <c r="R78" s="185"/>
      <c r="S78" s="213"/>
    </row>
    <row r="79" spans="1:19" ht="51.75" customHeight="1">
      <c r="A79" s="399" t="s">
        <v>283</v>
      </c>
      <c r="B79" s="400"/>
      <c r="C79" s="401"/>
      <c r="D79" s="117" t="s">
        <v>178</v>
      </c>
      <c r="E79" s="118">
        <v>1</v>
      </c>
      <c r="F79" s="186">
        <v>279192288</v>
      </c>
      <c r="G79" s="187">
        <f>F79</f>
        <v>279192288</v>
      </c>
      <c r="H79" s="148"/>
      <c r="I79" s="148"/>
      <c r="J79" s="148"/>
      <c r="K79" s="184"/>
      <c r="L79" s="146"/>
      <c r="M79" s="146"/>
      <c r="N79" s="146"/>
      <c r="O79" s="146"/>
      <c r="P79" s="146"/>
      <c r="Q79" s="146"/>
      <c r="R79" s="185"/>
      <c r="S79" s="148"/>
    </row>
    <row r="80" spans="1:19" ht="32.25" customHeight="1">
      <c r="A80" s="402" t="s">
        <v>284</v>
      </c>
      <c r="B80" s="403"/>
      <c r="C80" s="404"/>
      <c r="D80" s="117" t="s">
        <v>178</v>
      </c>
      <c r="E80" s="277">
        <v>1</v>
      </c>
      <c r="F80" s="186">
        <v>100000000</v>
      </c>
      <c r="G80" s="187">
        <f>F80</f>
        <v>100000000</v>
      </c>
      <c r="H80" s="188"/>
      <c r="I80" s="188"/>
      <c r="J80" s="148"/>
      <c r="K80" s="189"/>
      <c r="L80" s="190"/>
      <c r="M80" s="190"/>
      <c r="N80" s="190"/>
      <c r="O80" s="190"/>
      <c r="P80" s="190"/>
      <c r="Q80" s="190"/>
      <c r="R80" s="190"/>
      <c r="S80" s="189"/>
    </row>
    <row r="81" spans="1:19" ht="13.5" thickBot="1">
      <c r="A81" s="405"/>
      <c r="B81" s="406"/>
      <c r="C81" s="406"/>
      <c r="D81" s="406"/>
      <c r="E81" s="406"/>
      <c r="F81" s="407"/>
      <c r="G81" s="104">
        <f>SUM(G77:G80)</f>
        <v>517985284</v>
      </c>
      <c r="H81" s="385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7"/>
    </row>
    <row r="82" spans="1:19" ht="18" customHeight="1" thickBot="1">
      <c r="A82" s="174" t="s">
        <v>86</v>
      </c>
      <c r="B82" s="175"/>
      <c r="C82" s="176"/>
      <c r="D82" s="44"/>
      <c r="E82" s="45"/>
      <c r="F82" s="177"/>
      <c r="G82" s="45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2"/>
    </row>
    <row r="83" spans="1:19" ht="12.75">
      <c r="A83" s="408" t="s">
        <v>15</v>
      </c>
      <c r="B83" s="409"/>
      <c r="C83" s="410"/>
      <c r="D83" s="414" t="s">
        <v>35</v>
      </c>
      <c r="E83" s="415" t="s">
        <v>17</v>
      </c>
      <c r="F83" s="417" t="s">
        <v>33</v>
      </c>
      <c r="G83" s="418" t="s">
        <v>20</v>
      </c>
      <c r="H83" s="388" t="s">
        <v>21</v>
      </c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90"/>
    </row>
    <row r="84" spans="1:19" ht="16.5">
      <c r="A84" s="411"/>
      <c r="B84" s="412"/>
      <c r="C84" s="413"/>
      <c r="D84" s="414"/>
      <c r="E84" s="416"/>
      <c r="F84" s="416"/>
      <c r="G84" s="419"/>
      <c r="H84" s="139" t="s">
        <v>22</v>
      </c>
      <c r="I84" s="139" t="s">
        <v>58</v>
      </c>
      <c r="J84" s="139" t="s">
        <v>23</v>
      </c>
      <c r="K84" s="139" t="s">
        <v>24</v>
      </c>
      <c r="L84" s="139" t="s">
        <v>25</v>
      </c>
      <c r="M84" s="139" t="s">
        <v>26</v>
      </c>
      <c r="N84" s="139" t="s">
        <v>27</v>
      </c>
      <c r="O84" s="139" t="s">
        <v>28</v>
      </c>
      <c r="P84" s="139" t="s">
        <v>54</v>
      </c>
      <c r="Q84" s="139" t="s">
        <v>55</v>
      </c>
      <c r="R84" s="139" t="s">
        <v>56</v>
      </c>
      <c r="S84" s="139" t="s">
        <v>57</v>
      </c>
    </row>
    <row r="85" spans="1:19" ht="12.75">
      <c r="A85" s="391" t="s">
        <v>88</v>
      </c>
      <c r="B85" s="392"/>
      <c r="C85" s="393"/>
      <c r="D85" s="38"/>
      <c r="E85" s="37"/>
      <c r="F85" s="193">
        <v>5015000</v>
      </c>
      <c r="G85" s="119">
        <f>F85</f>
        <v>5015000</v>
      </c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</row>
    <row r="86" spans="1:19" ht="12.75">
      <c r="A86" s="391" t="s">
        <v>106</v>
      </c>
      <c r="B86" s="392"/>
      <c r="C86" s="393"/>
      <c r="D86" s="38"/>
      <c r="E86" s="37"/>
      <c r="F86" s="193">
        <v>600000</v>
      </c>
      <c r="G86" s="119">
        <f>F86</f>
        <v>600000</v>
      </c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</row>
    <row r="87" spans="1:19" ht="12.75">
      <c r="A87" s="391" t="s">
        <v>107</v>
      </c>
      <c r="B87" s="392"/>
      <c r="C87" s="393"/>
      <c r="D87" s="38"/>
      <c r="E87" s="37"/>
      <c r="F87" s="193">
        <v>14960000</v>
      </c>
      <c r="G87" s="119">
        <f>F87</f>
        <v>14960000</v>
      </c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</row>
    <row r="88" spans="1:19" ht="12.75">
      <c r="A88" s="394" t="s">
        <v>108</v>
      </c>
      <c r="B88" s="395"/>
      <c r="C88" s="393"/>
      <c r="D88" s="38"/>
      <c r="E88" s="37"/>
      <c r="F88" s="193">
        <v>520000</v>
      </c>
      <c r="G88" s="119">
        <f>F88</f>
        <v>520000</v>
      </c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</row>
    <row r="89" spans="1:19" ht="12.75">
      <c r="A89" s="394" t="s">
        <v>105</v>
      </c>
      <c r="B89" s="395"/>
      <c r="C89" s="393"/>
      <c r="D89" s="38"/>
      <c r="E89" s="37"/>
      <c r="F89" s="131"/>
      <c r="G89" s="119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</row>
    <row r="90" spans="1:19" ht="12.75">
      <c r="A90" s="378" t="s">
        <v>29</v>
      </c>
      <c r="B90" s="379"/>
      <c r="C90" s="379"/>
      <c r="D90" s="379"/>
      <c r="E90" s="379"/>
      <c r="F90" s="380"/>
      <c r="G90" s="120">
        <f>SUM(G85:G89)</f>
        <v>21095000</v>
      </c>
      <c r="H90" s="381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3"/>
    </row>
    <row r="91" spans="1:19" ht="12.75">
      <c r="A91" s="384" t="s">
        <v>87</v>
      </c>
      <c r="B91" s="384"/>
      <c r="C91" s="384"/>
      <c r="D91" s="384"/>
      <c r="E91" s="384"/>
      <c r="F91" s="384"/>
      <c r="G91" s="37">
        <f>G33+G41+G50+G58+G65+G73+G81</f>
        <v>1628320942.04</v>
      </c>
      <c r="H91" s="385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7"/>
    </row>
    <row r="92" spans="1:19" ht="12.75">
      <c r="A92" s="47"/>
      <c r="B92" s="47"/>
      <c r="C92" s="47"/>
      <c r="D92" s="48"/>
      <c r="E92" s="49"/>
      <c r="F92" s="194"/>
      <c r="G92" s="49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</row>
  </sheetData>
  <sheetProtection/>
  <mergeCells count="119">
    <mergeCell ref="A78:C78"/>
    <mergeCell ref="A1:A4"/>
    <mergeCell ref="C1:K2"/>
    <mergeCell ref="L1:S1"/>
    <mergeCell ref="L2:S2"/>
    <mergeCell ref="C3:K4"/>
    <mergeCell ref="L3:O3"/>
    <mergeCell ref="P3:S3"/>
    <mergeCell ref="L4:O4"/>
    <mergeCell ref="P4:S4"/>
    <mergeCell ref="A5:S6"/>
    <mergeCell ref="A7:S8"/>
    <mergeCell ref="A9:G9"/>
    <mergeCell ref="A10:C11"/>
    <mergeCell ref="D10:D11"/>
    <mergeCell ref="E10:E11"/>
    <mergeCell ref="F10:F11"/>
    <mergeCell ref="G10:G11"/>
    <mergeCell ref="A12:C12"/>
    <mergeCell ref="A13:C13"/>
    <mergeCell ref="A14:C14"/>
    <mergeCell ref="A15:C15"/>
    <mergeCell ref="A16:C16"/>
    <mergeCell ref="A17:F17"/>
    <mergeCell ref="A18:G18"/>
    <mergeCell ref="A19:A20"/>
    <mergeCell ref="B19:B20"/>
    <mergeCell ref="C19:C20"/>
    <mergeCell ref="D19:D20"/>
    <mergeCell ref="E19:E20"/>
    <mergeCell ref="F19:F20"/>
    <mergeCell ref="G19:G20"/>
    <mergeCell ref="H19:S19"/>
    <mergeCell ref="A33:F33"/>
    <mergeCell ref="H33:S33"/>
    <mergeCell ref="A34:G34"/>
    <mergeCell ref="A35:C36"/>
    <mergeCell ref="D35:D36"/>
    <mergeCell ref="E35:E36"/>
    <mergeCell ref="F35:F36"/>
    <mergeCell ref="G35:G36"/>
    <mergeCell ref="H35:S35"/>
    <mergeCell ref="A37:C37"/>
    <mergeCell ref="A38:C38"/>
    <mergeCell ref="A39:C39"/>
    <mergeCell ref="A41:F41"/>
    <mergeCell ref="A42:G42"/>
    <mergeCell ref="H42:N42"/>
    <mergeCell ref="A44:C45"/>
    <mergeCell ref="D44:D45"/>
    <mergeCell ref="E44:E45"/>
    <mergeCell ref="F44:F45"/>
    <mergeCell ref="G44:G45"/>
    <mergeCell ref="H44:S44"/>
    <mergeCell ref="G52:G53"/>
    <mergeCell ref="H52:S52"/>
    <mergeCell ref="A46:C46"/>
    <mergeCell ref="A47:C47"/>
    <mergeCell ref="A48:C48"/>
    <mergeCell ref="A49:C49"/>
    <mergeCell ref="A50:F50"/>
    <mergeCell ref="H50:S50"/>
    <mergeCell ref="A60:B61"/>
    <mergeCell ref="C60:C61"/>
    <mergeCell ref="D60:D61"/>
    <mergeCell ref="E60:E61"/>
    <mergeCell ref="F60:F61"/>
    <mergeCell ref="A52:C53"/>
    <mergeCell ref="D52:D53"/>
    <mergeCell ref="E52:E53"/>
    <mergeCell ref="F52:F53"/>
    <mergeCell ref="G60:G61"/>
    <mergeCell ref="H60:S60"/>
    <mergeCell ref="A62:B62"/>
    <mergeCell ref="A64:B64"/>
    <mergeCell ref="A63:B63"/>
    <mergeCell ref="A54:C54"/>
    <mergeCell ref="A55:C55"/>
    <mergeCell ref="A56:C56"/>
    <mergeCell ref="A58:F58"/>
    <mergeCell ref="H58:S58"/>
    <mergeCell ref="A65:F65"/>
    <mergeCell ref="H65:S65"/>
    <mergeCell ref="A67:E68"/>
    <mergeCell ref="F67:F68"/>
    <mergeCell ref="G67:G68"/>
    <mergeCell ref="H67:S67"/>
    <mergeCell ref="A69:E69"/>
    <mergeCell ref="A70:E70"/>
    <mergeCell ref="A71:E71"/>
    <mergeCell ref="A72:E72"/>
    <mergeCell ref="A73:F73"/>
    <mergeCell ref="H73:S73"/>
    <mergeCell ref="A75:C76"/>
    <mergeCell ref="D75:D76"/>
    <mergeCell ref="E75:E76"/>
    <mergeCell ref="F75:F76"/>
    <mergeCell ref="G75:G76"/>
    <mergeCell ref="H75:S75"/>
    <mergeCell ref="A77:C77"/>
    <mergeCell ref="A79:C79"/>
    <mergeCell ref="A80:C80"/>
    <mergeCell ref="A81:F81"/>
    <mergeCell ref="H81:S81"/>
    <mergeCell ref="A83:C84"/>
    <mergeCell ref="D83:D84"/>
    <mergeCell ref="E83:E84"/>
    <mergeCell ref="F83:F84"/>
    <mergeCell ref="G83:G84"/>
    <mergeCell ref="A90:F90"/>
    <mergeCell ref="H90:S90"/>
    <mergeCell ref="A91:F91"/>
    <mergeCell ref="H91:S91"/>
    <mergeCell ref="H83:S83"/>
    <mergeCell ref="A85:C85"/>
    <mergeCell ref="A86:C86"/>
    <mergeCell ref="A87:C87"/>
    <mergeCell ref="A88:C88"/>
    <mergeCell ref="A89:C89"/>
  </mergeCells>
  <dataValidations count="1">
    <dataValidation allowBlank="1" showInputMessage="1" showErrorMessage="1" errorTitle="ERROR DE DATOS" error="En este campo no se pueden introducir decimales " sqref="F77:G77"/>
  </dataValidations>
  <printOptions horizontalCentered="1" verticalCentered="1"/>
  <pageMargins left="0" right="0" top="0" bottom="0" header="0" footer="0"/>
  <pageSetup horizontalDpi="600" verticalDpi="600" orientation="landscape" paperSize="122" scale="67" r:id="rId4"/>
  <rowBreaks count="1" manualBreakCount="1">
    <brk id="50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zoomScalePageLayoutView="0" workbookViewId="0" topLeftCell="A1">
      <selection activeCell="H7" sqref="H7"/>
    </sheetView>
  </sheetViews>
  <sheetFormatPr defaultColWidth="11.421875" defaultRowHeight="12.75"/>
  <cols>
    <col min="1" max="1" width="21.421875" style="11" customWidth="1"/>
    <col min="2" max="2" width="18.8515625" style="11" customWidth="1"/>
    <col min="3" max="3" width="17.57421875" style="11" customWidth="1"/>
    <col min="4" max="4" width="16.28125" style="11" customWidth="1"/>
    <col min="5" max="5" width="10.7109375" style="11" customWidth="1"/>
    <col min="6" max="6" width="13.7109375" style="16" customWidth="1"/>
    <col min="7" max="7" width="17.00390625" style="17" customWidth="1"/>
    <col min="8" max="16384" width="11.421875" style="11" customWidth="1"/>
  </cols>
  <sheetData>
    <row r="1" spans="1:7" ht="26.25" customHeight="1">
      <c r="A1" s="506"/>
      <c r="B1" s="510" t="s">
        <v>49</v>
      </c>
      <c r="C1" s="510"/>
      <c r="D1" s="510"/>
      <c r="E1" s="510"/>
      <c r="F1" s="509" t="s">
        <v>92</v>
      </c>
      <c r="G1" s="509"/>
    </row>
    <row r="2" spans="1:7" ht="26.25" customHeight="1">
      <c r="A2" s="507"/>
      <c r="B2" s="510"/>
      <c r="C2" s="510"/>
      <c r="D2" s="510"/>
      <c r="E2" s="510"/>
      <c r="F2" s="509" t="s">
        <v>51</v>
      </c>
      <c r="G2" s="509"/>
    </row>
    <row r="3" spans="1:13" s="1" customFormat="1" ht="26.25" customHeight="1">
      <c r="A3" s="507"/>
      <c r="B3" s="334" t="s">
        <v>50</v>
      </c>
      <c r="C3" s="334"/>
      <c r="D3" s="334"/>
      <c r="E3" s="334"/>
      <c r="F3" s="79" t="s">
        <v>52</v>
      </c>
      <c r="G3" s="79" t="s">
        <v>66</v>
      </c>
      <c r="H3" s="5"/>
      <c r="I3" s="5"/>
      <c r="J3" s="5"/>
      <c r="K3" s="5"/>
      <c r="L3" s="5"/>
      <c r="M3" s="5"/>
    </row>
    <row r="4" spans="1:13" s="1" customFormat="1" ht="26.25" customHeight="1">
      <c r="A4" s="508"/>
      <c r="B4" s="334"/>
      <c r="C4" s="334"/>
      <c r="D4" s="334"/>
      <c r="E4" s="334"/>
      <c r="F4" s="79" t="s">
        <v>119</v>
      </c>
      <c r="G4" s="81">
        <v>44015</v>
      </c>
      <c r="H4" s="5"/>
      <c r="I4" s="5"/>
      <c r="J4" s="5"/>
      <c r="K4" s="5"/>
      <c r="L4" s="5"/>
      <c r="M4" s="5"/>
    </row>
    <row r="5" spans="1:13" s="1" customFormat="1" ht="21" customHeight="1">
      <c r="A5" s="511" t="s">
        <v>53</v>
      </c>
      <c r="B5" s="511"/>
      <c r="C5" s="511"/>
      <c r="D5" s="511"/>
      <c r="E5" s="511"/>
      <c r="F5" s="511"/>
      <c r="G5" s="511"/>
      <c r="H5" s="5"/>
      <c r="I5" s="5"/>
      <c r="J5" s="5"/>
      <c r="K5" s="5"/>
      <c r="L5" s="5"/>
      <c r="M5" s="5"/>
    </row>
    <row r="6" spans="1:7" ht="28.5" customHeight="1">
      <c r="A6" s="512" t="s">
        <v>157</v>
      </c>
      <c r="B6" s="513"/>
      <c r="C6" s="513"/>
      <c r="D6" s="513"/>
      <c r="E6" s="513"/>
      <c r="F6" s="513"/>
      <c r="G6" s="514"/>
    </row>
    <row r="7" spans="1:7" ht="55.5" customHeight="1">
      <c r="A7" s="18" t="s">
        <v>69</v>
      </c>
      <c r="B7" s="499" t="s">
        <v>68</v>
      </c>
      <c r="C7" s="500"/>
      <c r="D7" s="19" t="s">
        <v>35</v>
      </c>
      <c r="E7" s="20" t="s">
        <v>48</v>
      </c>
      <c r="F7" s="21" t="s">
        <v>141</v>
      </c>
      <c r="G7" s="20" t="s">
        <v>70</v>
      </c>
    </row>
    <row r="8" spans="1:7" ht="26.25" customHeight="1">
      <c r="A8" s="105">
        <v>101010043</v>
      </c>
      <c r="B8" s="501" t="s">
        <v>179</v>
      </c>
      <c r="C8" s="502"/>
      <c r="D8" s="106" t="s">
        <v>180</v>
      </c>
      <c r="E8" s="106" t="s">
        <v>181</v>
      </c>
      <c r="F8" s="108">
        <v>986.10512</v>
      </c>
      <c r="G8" s="107">
        <f>E8*F8</f>
        <v>1972.21024</v>
      </c>
    </row>
    <row r="9" spans="1:7" ht="40.5" customHeight="1">
      <c r="A9" s="109">
        <v>101010002</v>
      </c>
      <c r="B9" s="497" t="s">
        <v>183</v>
      </c>
      <c r="C9" s="498"/>
      <c r="D9" s="106" t="s">
        <v>182</v>
      </c>
      <c r="E9" s="106" t="s">
        <v>184</v>
      </c>
      <c r="F9" s="108">
        <v>3335.76672</v>
      </c>
      <c r="G9" s="107">
        <f>E9*F9</f>
        <v>13343.06688</v>
      </c>
    </row>
    <row r="10" spans="1:7" ht="27.75" customHeight="1">
      <c r="A10" s="109">
        <v>101010013</v>
      </c>
      <c r="B10" s="497" t="s">
        <v>185</v>
      </c>
      <c r="C10" s="498"/>
      <c r="D10" s="110" t="s">
        <v>186</v>
      </c>
      <c r="E10" s="110" t="s">
        <v>181</v>
      </c>
      <c r="F10" s="108">
        <v>7342.55808</v>
      </c>
      <c r="G10" s="107">
        <f aca="true" t="shared" si="0" ref="G10:G20">E10*F10</f>
        <v>14685.11616</v>
      </c>
    </row>
    <row r="11" spans="1:7" ht="27.75" customHeight="1">
      <c r="A11" s="109">
        <v>101010001</v>
      </c>
      <c r="B11" s="497" t="s">
        <v>187</v>
      </c>
      <c r="C11" s="498"/>
      <c r="D11" s="106" t="s">
        <v>32</v>
      </c>
      <c r="E11" s="106" t="s">
        <v>188</v>
      </c>
      <c r="F11" s="108">
        <v>738.77232</v>
      </c>
      <c r="G11" s="107">
        <f t="shared" si="0"/>
        <v>7387.7232</v>
      </c>
    </row>
    <row r="12" spans="1:7" ht="27.75" customHeight="1">
      <c r="A12" s="111">
        <v>101010044</v>
      </c>
      <c r="B12" s="497" t="s">
        <v>189</v>
      </c>
      <c r="C12" s="498"/>
      <c r="D12" s="106" t="s">
        <v>32</v>
      </c>
      <c r="E12" s="106" t="s">
        <v>181</v>
      </c>
      <c r="F12" s="108">
        <v>2150.7200000000003</v>
      </c>
      <c r="G12" s="107">
        <f t="shared" si="0"/>
        <v>4301.4400000000005</v>
      </c>
    </row>
    <row r="13" spans="1:7" ht="27.75" customHeight="1">
      <c r="A13" s="112">
        <v>101010060</v>
      </c>
      <c r="B13" s="497" t="s">
        <v>190</v>
      </c>
      <c r="C13" s="498"/>
      <c r="D13" s="106" t="s">
        <v>32</v>
      </c>
      <c r="E13" s="106" t="s">
        <v>191</v>
      </c>
      <c r="F13" s="108">
        <v>6190.847520000001</v>
      </c>
      <c r="G13" s="107">
        <f t="shared" si="0"/>
        <v>37145.08512</v>
      </c>
    </row>
    <row r="14" spans="1:7" ht="27.75" customHeight="1">
      <c r="A14" s="109">
        <v>101010065</v>
      </c>
      <c r="B14" s="497" t="s">
        <v>192</v>
      </c>
      <c r="C14" s="498"/>
      <c r="D14" s="106" t="s">
        <v>32</v>
      </c>
      <c r="E14" s="106" t="s">
        <v>193</v>
      </c>
      <c r="F14" s="108">
        <v>2886.2662400000004</v>
      </c>
      <c r="G14" s="107">
        <f t="shared" si="0"/>
        <v>115450.64960000002</v>
      </c>
    </row>
    <row r="15" spans="1:7" ht="27.75" customHeight="1">
      <c r="A15" s="109">
        <v>101010076</v>
      </c>
      <c r="B15" s="494" t="s">
        <v>194</v>
      </c>
      <c r="C15" s="495"/>
      <c r="D15" s="106" t="s">
        <v>32</v>
      </c>
      <c r="E15" s="106" t="s">
        <v>193</v>
      </c>
      <c r="F15" s="108">
        <v>5659.619680000001</v>
      </c>
      <c r="G15" s="107">
        <f t="shared" si="0"/>
        <v>226384.78720000002</v>
      </c>
    </row>
    <row r="16" spans="1:7" ht="27.75" customHeight="1">
      <c r="A16" s="111">
        <v>101010066</v>
      </c>
      <c r="B16" s="494" t="s">
        <v>195</v>
      </c>
      <c r="C16" s="495"/>
      <c r="D16" s="106" t="s">
        <v>32</v>
      </c>
      <c r="E16" s="106" t="s">
        <v>193</v>
      </c>
      <c r="F16" s="108">
        <v>1075.3600000000001</v>
      </c>
      <c r="G16" s="107">
        <f t="shared" si="0"/>
        <v>43014.40000000001</v>
      </c>
    </row>
    <row r="17" spans="1:7" ht="27.75" customHeight="1">
      <c r="A17" s="109">
        <v>101010080</v>
      </c>
      <c r="B17" s="494" t="s">
        <v>196</v>
      </c>
      <c r="C17" s="495"/>
      <c r="D17" s="106" t="s">
        <v>197</v>
      </c>
      <c r="E17" s="106" t="s">
        <v>198</v>
      </c>
      <c r="F17" s="108">
        <v>9458.86656</v>
      </c>
      <c r="G17" s="107">
        <f t="shared" si="0"/>
        <v>28376.59968</v>
      </c>
    </row>
    <row r="18" spans="1:7" ht="27.75" customHeight="1">
      <c r="A18" s="109">
        <v>101010017</v>
      </c>
      <c r="B18" s="494" t="s">
        <v>199</v>
      </c>
      <c r="C18" s="495"/>
      <c r="D18" s="106" t="s">
        <v>180</v>
      </c>
      <c r="E18" s="106" t="s">
        <v>200</v>
      </c>
      <c r="F18" s="108">
        <v>1458.1881600000002</v>
      </c>
      <c r="G18" s="107">
        <f t="shared" si="0"/>
        <v>7290.9408</v>
      </c>
    </row>
    <row r="19" spans="1:7" ht="27.75" customHeight="1">
      <c r="A19" s="109">
        <v>101010028</v>
      </c>
      <c r="B19" s="496" t="s">
        <v>202</v>
      </c>
      <c r="C19" s="496"/>
      <c r="D19" s="106" t="s">
        <v>32</v>
      </c>
      <c r="E19" s="106" t="s">
        <v>198</v>
      </c>
      <c r="F19" s="108">
        <v>3472.3374400000002</v>
      </c>
      <c r="G19" s="107">
        <f t="shared" si="0"/>
        <v>10417.012320000002</v>
      </c>
    </row>
    <row r="20" spans="1:7" ht="27.75" customHeight="1">
      <c r="A20" s="109">
        <v>101010021</v>
      </c>
      <c r="B20" s="496" t="s">
        <v>201</v>
      </c>
      <c r="C20" s="496"/>
      <c r="D20" s="106" t="s">
        <v>32</v>
      </c>
      <c r="E20" s="106" t="s">
        <v>188</v>
      </c>
      <c r="F20" s="108">
        <v>999.0094400000002</v>
      </c>
      <c r="G20" s="107">
        <f t="shared" si="0"/>
        <v>9990.094400000002</v>
      </c>
    </row>
    <row r="21" spans="1:7" s="15" customFormat="1" ht="22.5" customHeight="1">
      <c r="A21" s="503" t="s">
        <v>94</v>
      </c>
      <c r="B21" s="504"/>
      <c r="C21" s="504"/>
      <c r="D21" s="504"/>
      <c r="E21" s="504"/>
      <c r="F21" s="505"/>
      <c r="G21" s="22">
        <f>SUM(G8:G20)</f>
        <v>519759.1256</v>
      </c>
    </row>
    <row r="22" spans="1:7" ht="12">
      <c r="A22" s="7"/>
      <c r="B22" s="23"/>
      <c r="C22" s="23"/>
      <c r="D22" s="24"/>
      <c r="E22" s="25"/>
      <c r="F22" s="25"/>
      <c r="G22" s="26"/>
    </row>
    <row r="23" ht="12">
      <c r="F23" s="27"/>
    </row>
  </sheetData>
  <sheetProtection/>
  <mergeCells count="22">
    <mergeCell ref="A5:G5"/>
    <mergeCell ref="A6:G6"/>
    <mergeCell ref="B11:C11"/>
    <mergeCell ref="B12:C12"/>
    <mergeCell ref="B9:C9"/>
    <mergeCell ref="B10:C10"/>
    <mergeCell ref="B13:C13"/>
    <mergeCell ref="B14:C14"/>
    <mergeCell ref="B7:C7"/>
    <mergeCell ref="B8:C8"/>
    <mergeCell ref="A21:F21"/>
    <mergeCell ref="A1:A4"/>
    <mergeCell ref="F1:G1"/>
    <mergeCell ref="F2:G2"/>
    <mergeCell ref="B3:E4"/>
    <mergeCell ref="B1:E2"/>
    <mergeCell ref="B15:C15"/>
    <mergeCell ref="B16:C16"/>
    <mergeCell ref="B17:C17"/>
    <mergeCell ref="B18:C18"/>
    <mergeCell ref="B20:C20"/>
    <mergeCell ref="B19:C19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zoomScale="80" zoomScaleNormal="80" zoomScalePageLayoutView="0" workbookViewId="0" topLeftCell="A1">
      <selection activeCell="F11" sqref="F11:F13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19.421875" style="1" customWidth="1"/>
    <col min="6" max="7" width="23.00390625" style="1" customWidth="1"/>
    <col min="8" max="8" width="19.140625" style="1" customWidth="1"/>
    <col min="9" max="9" width="12.7109375" style="1" customWidth="1"/>
    <col min="10" max="10" width="24.140625" style="1" customWidth="1"/>
    <col min="11" max="11" width="10.421875" style="1" customWidth="1"/>
    <col min="12" max="12" width="21.7109375" style="1" customWidth="1"/>
    <col min="13" max="13" width="10.421875" style="1" customWidth="1"/>
    <col min="14" max="14" width="20.57421875" style="1" customWidth="1"/>
    <col min="15" max="15" width="10.421875" style="1" customWidth="1"/>
    <col min="16" max="16" width="23.7109375" style="1" customWidth="1"/>
    <col min="17" max="17" width="13.00390625" style="1" customWidth="1"/>
    <col min="18" max="18" width="12.28125" style="1" customWidth="1"/>
    <col min="19" max="19" width="21.00390625" style="1" customWidth="1"/>
    <col min="20" max="16384" width="9.140625" style="1" customWidth="1"/>
  </cols>
  <sheetData>
    <row r="1" spans="1:21" ht="36" customHeight="1">
      <c r="A1" s="347"/>
      <c r="B1" s="347"/>
      <c r="C1" s="347"/>
      <c r="D1" s="517" t="s">
        <v>14</v>
      </c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9"/>
      <c r="Q1" s="509" t="s">
        <v>92</v>
      </c>
      <c r="R1" s="509"/>
      <c r="S1" s="509"/>
      <c r="T1" s="5"/>
      <c r="U1" s="5"/>
    </row>
    <row r="2" spans="1:21" ht="25.5" customHeight="1">
      <c r="A2" s="347"/>
      <c r="B2" s="347"/>
      <c r="C2" s="347"/>
      <c r="D2" s="520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2"/>
      <c r="Q2" s="531" t="s">
        <v>51</v>
      </c>
      <c r="R2" s="531"/>
      <c r="S2" s="531"/>
      <c r="T2" s="5"/>
      <c r="U2" s="5"/>
    </row>
    <row r="3" spans="1:21" ht="33" customHeight="1">
      <c r="A3" s="347"/>
      <c r="B3" s="347"/>
      <c r="C3" s="347"/>
      <c r="D3" s="517" t="s">
        <v>50</v>
      </c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9"/>
      <c r="Q3" s="6" t="s">
        <v>52</v>
      </c>
      <c r="R3" s="334" t="s">
        <v>67</v>
      </c>
      <c r="S3" s="334"/>
      <c r="T3" s="5"/>
      <c r="U3" s="5"/>
    </row>
    <row r="4" spans="1:21" ht="30.75" customHeight="1">
      <c r="A4" s="347"/>
      <c r="B4" s="347"/>
      <c r="C4" s="347"/>
      <c r="D4" s="520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2"/>
      <c r="Q4" s="6" t="str">
        <f>+'POA H.C. '!F4</f>
        <v>Versión 2</v>
      </c>
      <c r="R4" s="536">
        <f>+'POA H.C. '!G4</f>
        <v>44015</v>
      </c>
      <c r="S4" s="536"/>
      <c r="T4" s="5"/>
      <c r="U4" s="5"/>
    </row>
    <row r="5" spans="1:21" ht="21" customHeight="1">
      <c r="A5" s="511" t="s">
        <v>53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"/>
      <c r="U5" s="5"/>
    </row>
    <row r="6" spans="1:21" ht="21" customHeight="1">
      <c r="A6" s="511" t="s">
        <v>110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"/>
      <c r="U6" s="5"/>
    </row>
    <row r="7" spans="1:21" ht="21.75" customHeight="1">
      <c r="A7" s="532" t="s">
        <v>46</v>
      </c>
      <c r="B7" s="532"/>
      <c r="C7" s="532"/>
      <c r="D7" s="532"/>
      <c r="E7" s="541" t="s">
        <v>231</v>
      </c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"/>
      <c r="U7" s="5"/>
    </row>
    <row r="8" spans="1:21" ht="21.75" customHeight="1">
      <c r="A8" s="532" t="s">
        <v>47</v>
      </c>
      <c r="B8" s="532"/>
      <c r="C8" s="532"/>
      <c r="D8" s="532"/>
      <c r="E8" s="541" t="s">
        <v>232</v>
      </c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"/>
      <c r="U8" s="5"/>
    </row>
    <row r="9" spans="1:19" ht="21.75" customHeight="1">
      <c r="A9" s="532" t="s">
        <v>45</v>
      </c>
      <c r="B9" s="532"/>
      <c r="C9" s="532"/>
      <c r="D9" s="532"/>
      <c r="E9" s="550" t="s">
        <v>142</v>
      </c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</row>
    <row r="10" spans="1:19" ht="33.75" customHeight="1">
      <c r="A10" s="533" t="s">
        <v>109</v>
      </c>
      <c r="B10" s="533"/>
      <c r="C10" s="533"/>
      <c r="D10" s="533"/>
      <c r="E10" s="541" t="s">
        <v>143</v>
      </c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</row>
    <row r="11" spans="1:19" ht="12.75" customHeight="1">
      <c r="A11" s="330" t="s">
        <v>111</v>
      </c>
      <c r="B11" s="349" t="s">
        <v>97</v>
      </c>
      <c r="C11" s="349"/>
      <c r="D11" s="349"/>
      <c r="E11" s="349"/>
      <c r="F11" s="540" t="s">
        <v>71</v>
      </c>
      <c r="G11" s="540" t="s">
        <v>98</v>
      </c>
      <c r="H11" s="540" t="s">
        <v>35</v>
      </c>
      <c r="I11" s="540" t="s">
        <v>62</v>
      </c>
      <c r="J11" s="540"/>
      <c r="K11" s="540"/>
      <c r="L11" s="540"/>
      <c r="M11" s="540"/>
      <c r="N11" s="540"/>
      <c r="O11" s="540"/>
      <c r="P11" s="540"/>
      <c r="Q11" s="540"/>
      <c r="R11" s="540"/>
      <c r="S11" s="540"/>
    </row>
    <row r="12" spans="1:19" ht="12.75">
      <c r="A12" s="330"/>
      <c r="B12" s="349"/>
      <c r="C12" s="349"/>
      <c r="D12" s="349"/>
      <c r="E12" s="349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</row>
    <row r="13" spans="1:19" ht="42.75" customHeight="1">
      <c r="A13" s="330"/>
      <c r="B13" s="349"/>
      <c r="C13" s="349"/>
      <c r="D13" s="349"/>
      <c r="E13" s="349"/>
      <c r="F13" s="540"/>
      <c r="G13" s="540"/>
      <c r="H13" s="540"/>
      <c r="I13" s="96" t="s">
        <v>144</v>
      </c>
      <c r="J13" s="96" t="s">
        <v>145</v>
      </c>
      <c r="K13" s="96" t="s">
        <v>146</v>
      </c>
      <c r="L13" s="96" t="s">
        <v>147</v>
      </c>
      <c r="M13" s="96" t="s">
        <v>148</v>
      </c>
      <c r="N13" s="96" t="s">
        <v>149</v>
      </c>
      <c r="O13" s="96" t="s">
        <v>150</v>
      </c>
      <c r="P13" s="96" t="s">
        <v>151</v>
      </c>
      <c r="Q13" s="540" t="s">
        <v>73</v>
      </c>
      <c r="R13" s="540"/>
      <c r="S13" s="83" t="s">
        <v>101</v>
      </c>
    </row>
    <row r="14" spans="1:19" ht="69" customHeight="1">
      <c r="A14" s="543" t="s">
        <v>152</v>
      </c>
      <c r="B14" s="528" t="s">
        <v>121</v>
      </c>
      <c r="C14" s="529"/>
      <c r="D14" s="529"/>
      <c r="E14" s="530"/>
      <c r="F14" s="93" t="s">
        <v>122</v>
      </c>
      <c r="G14" s="92">
        <v>32</v>
      </c>
      <c r="H14" s="97" t="s">
        <v>153</v>
      </c>
      <c r="I14" s="92">
        <v>40</v>
      </c>
      <c r="J14" s="534">
        <v>800000000</v>
      </c>
      <c r="K14" s="92">
        <v>40</v>
      </c>
      <c r="L14" s="537">
        <v>1628320942.4962468</v>
      </c>
      <c r="M14" s="92">
        <v>40</v>
      </c>
      <c r="N14" s="534">
        <v>624615158.2888049</v>
      </c>
      <c r="O14" s="92">
        <v>40</v>
      </c>
      <c r="P14" s="534">
        <v>580652626.4855167</v>
      </c>
      <c r="Q14" s="515">
        <v>40</v>
      </c>
      <c r="R14" s="516"/>
      <c r="S14" s="547">
        <f>+J14+L14+N14+P14</f>
        <v>3633588727.2705684</v>
      </c>
    </row>
    <row r="15" spans="1:19" ht="57" customHeight="1">
      <c r="A15" s="544"/>
      <c r="B15" s="523" t="s">
        <v>223</v>
      </c>
      <c r="C15" s="524" t="s">
        <v>123</v>
      </c>
      <c r="D15" s="524" t="s">
        <v>123</v>
      </c>
      <c r="E15" s="525"/>
      <c r="F15" s="221" t="s">
        <v>224</v>
      </c>
      <c r="G15" s="220">
        <v>0</v>
      </c>
      <c r="H15" s="97" t="s">
        <v>153</v>
      </c>
      <c r="I15" s="220">
        <v>0</v>
      </c>
      <c r="J15" s="535"/>
      <c r="K15" s="220">
        <v>6</v>
      </c>
      <c r="L15" s="538"/>
      <c r="M15" s="220">
        <v>6</v>
      </c>
      <c r="N15" s="535"/>
      <c r="O15" s="220">
        <v>6</v>
      </c>
      <c r="P15" s="535"/>
      <c r="Q15" s="526">
        <v>6</v>
      </c>
      <c r="R15" s="527"/>
      <c r="S15" s="548"/>
    </row>
    <row r="16" spans="1:19" ht="57" customHeight="1">
      <c r="A16" s="544"/>
      <c r="B16" s="523" t="s">
        <v>123</v>
      </c>
      <c r="C16" s="524" t="s">
        <v>123</v>
      </c>
      <c r="D16" s="524" t="s">
        <v>123</v>
      </c>
      <c r="E16" s="525"/>
      <c r="F16" s="221" t="s">
        <v>124</v>
      </c>
      <c r="G16" s="220">
        <v>4</v>
      </c>
      <c r="H16" s="97" t="s">
        <v>153</v>
      </c>
      <c r="I16" s="220">
        <v>3</v>
      </c>
      <c r="J16" s="535"/>
      <c r="K16" s="220">
        <v>6</v>
      </c>
      <c r="L16" s="538"/>
      <c r="M16" s="220">
        <v>4</v>
      </c>
      <c r="N16" s="535"/>
      <c r="O16" s="220">
        <v>4</v>
      </c>
      <c r="P16" s="535"/>
      <c r="Q16" s="526">
        <f>I16+K16+M16+O16</f>
        <v>17</v>
      </c>
      <c r="R16" s="527"/>
      <c r="S16" s="548"/>
    </row>
    <row r="17" spans="1:19" ht="39" customHeight="1">
      <c r="A17" s="544"/>
      <c r="B17" s="528" t="s">
        <v>125</v>
      </c>
      <c r="C17" s="529" t="s">
        <v>125</v>
      </c>
      <c r="D17" s="529" t="s">
        <v>125</v>
      </c>
      <c r="E17" s="530"/>
      <c r="F17" s="215" t="s">
        <v>126</v>
      </c>
      <c r="G17" s="95">
        <v>2</v>
      </c>
      <c r="H17" s="97" t="s">
        <v>153</v>
      </c>
      <c r="I17" s="95">
        <v>1</v>
      </c>
      <c r="J17" s="535"/>
      <c r="K17" s="95">
        <v>1</v>
      </c>
      <c r="L17" s="538"/>
      <c r="M17" s="95">
        <v>1</v>
      </c>
      <c r="N17" s="535"/>
      <c r="O17" s="95">
        <v>1</v>
      </c>
      <c r="P17" s="535"/>
      <c r="Q17" s="515">
        <f>I17+K17+M17+O17</f>
        <v>4</v>
      </c>
      <c r="R17" s="516"/>
      <c r="S17" s="548"/>
    </row>
    <row r="18" spans="1:19" ht="57.75" customHeight="1">
      <c r="A18" s="544"/>
      <c r="B18" s="528" t="s">
        <v>127</v>
      </c>
      <c r="C18" s="529" t="s">
        <v>127</v>
      </c>
      <c r="D18" s="529" t="s">
        <v>127</v>
      </c>
      <c r="E18" s="530"/>
      <c r="F18" s="215" t="s">
        <v>128</v>
      </c>
      <c r="G18" s="95">
        <v>1</v>
      </c>
      <c r="H18" s="97" t="s">
        <v>153</v>
      </c>
      <c r="I18" s="95">
        <v>1</v>
      </c>
      <c r="J18" s="535"/>
      <c r="K18" s="95">
        <v>1</v>
      </c>
      <c r="L18" s="538"/>
      <c r="M18" s="95">
        <v>1</v>
      </c>
      <c r="N18" s="535"/>
      <c r="O18" s="95">
        <v>1</v>
      </c>
      <c r="P18" s="535"/>
      <c r="Q18" s="515">
        <f>I18+K18+M18+O18</f>
        <v>4</v>
      </c>
      <c r="R18" s="516"/>
      <c r="S18" s="548"/>
    </row>
    <row r="19" spans="1:19" ht="75.75" customHeight="1">
      <c r="A19" s="544"/>
      <c r="B19" s="528" t="s">
        <v>129</v>
      </c>
      <c r="C19" s="529" t="s">
        <v>129</v>
      </c>
      <c r="D19" s="529" t="s">
        <v>129</v>
      </c>
      <c r="E19" s="530"/>
      <c r="F19" s="214" t="s">
        <v>130</v>
      </c>
      <c r="G19" s="98">
        <v>0.2</v>
      </c>
      <c r="H19" s="97" t="s">
        <v>154</v>
      </c>
      <c r="I19" s="222">
        <v>0.1</v>
      </c>
      <c r="J19" s="535"/>
      <c r="K19" s="98">
        <v>0.3</v>
      </c>
      <c r="L19" s="538"/>
      <c r="M19" s="98">
        <v>0.4</v>
      </c>
      <c r="N19" s="535"/>
      <c r="O19" s="98">
        <v>0.2</v>
      </c>
      <c r="P19" s="535"/>
      <c r="Q19" s="551">
        <f>I19+K19+M19+O19</f>
        <v>1</v>
      </c>
      <c r="R19" s="552"/>
      <c r="S19" s="548"/>
    </row>
    <row r="20" spans="1:19" ht="61.5" customHeight="1">
      <c r="A20" s="544"/>
      <c r="B20" s="528" t="s">
        <v>131</v>
      </c>
      <c r="C20" s="529" t="s">
        <v>131</v>
      </c>
      <c r="D20" s="529" t="s">
        <v>131</v>
      </c>
      <c r="E20" s="530"/>
      <c r="F20" s="214" t="s">
        <v>132</v>
      </c>
      <c r="G20" s="95">
        <v>87</v>
      </c>
      <c r="H20" s="97" t="s">
        <v>153</v>
      </c>
      <c r="I20" s="223">
        <v>87</v>
      </c>
      <c r="J20" s="535"/>
      <c r="K20" s="95">
        <v>87</v>
      </c>
      <c r="L20" s="538"/>
      <c r="M20" s="95">
        <v>87</v>
      </c>
      <c r="N20" s="535"/>
      <c r="O20" s="95">
        <v>87</v>
      </c>
      <c r="P20" s="535"/>
      <c r="Q20" s="515">
        <v>87</v>
      </c>
      <c r="R20" s="516"/>
      <c r="S20" s="548"/>
    </row>
    <row r="21" spans="1:19" ht="87.75" customHeight="1">
      <c r="A21" s="544"/>
      <c r="B21" s="528" t="s">
        <v>133</v>
      </c>
      <c r="C21" s="529" t="s">
        <v>133</v>
      </c>
      <c r="D21" s="529" t="s">
        <v>133</v>
      </c>
      <c r="E21" s="530"/>
      <c r="F21" s="214" t="s">
        <v>134</v>
      </c>
      <c r="G21" s="223">
        <v>24</v>
      </c>
      <c r="H21" s="97" t="s">
        <v>153</v>
      </c>
      <c r="I21" s="223">
        <v>5</v>
      </c>
      <c r="J21" s="535"/>
      <c r="K21" s="223">
        <v>5</v>
      </c>
      <c r="L21" s="538"/>
      <c r="M21" s="223">
        <v>5</v>
      </c>
      <c r="N21" s="535"/>
      <c r="O21" s="223">
        <v>4</v>
      </c>
      <c r="P21" s="535"/>
      <c r="Q21" s="515">
        <f>I21+K21+M21+O21</f>
        <v>19</v>
      </c>
      <c r="R21" s="516"/>
      <c r="S21" s="548"/>
    </row>
    <row r="22" spans="1:19" s="5" customFormat="1" ht="78" customHeight="1">
      <c r="A22" s="544"/>
      <c r="B22" s="523" t="s">
        <v>135</v>
      </c>
      <c r="C22" s="524" t="s">
        <v>135</v>
      </c>
      <c r="D22" s="524" t="s">
        <v>135</v>
      </c>
      <c r="E22" s="525"/>
      <c r="F22" s="226" t="s">
        <v>136</v>
      </c>
      <c r="G22" s="225">
        <v>1</v>
      </c>
      <c r="H22" s="227" t="s">
        <v>153</v>
      </c>
      <c r="I22" s="225">
        <v>5</v>
      </c>
      <c r="J22" s="535"/>
      <c r="K22" s="225">
        <v>1</v>
      </c>
      <c r="L22" s="539"/>
      <c r="M22" s="225">
        <v>1</v>
      </c>
      <c r="N22" s="535"/>
      <c r="O22" s="225">
        <v>1</v>
      </c>
      <c r="P22" s="535"/>
      <c r="Q22" s="526">
        <f>I22+K22+M22+O22</f>
        <v>8</v>
      </c>
      <c r="R22" s="527"/>
      <c r="S22" s="549"/>
    </row>
    <row r="23" spans="1:19" s="12" customFormat="1" ht="23.25" customHeight="1">
      <c r="A23" s="542" t="s">
        <v>72</v>
      </c>
      <c r="B23" s="542"/>
      <c r="C23" s="542"/>
      <c r="D23" s="542"/>
      <c r="E23" s="542"/>
      <c r="F23" s="542"/>
      <c r="G23" s="542"/>
      <c r="H23" s="542"/>
      <c r="I23" s="80"/>
      <c r="J23" s="99">
        <f>SUM(J14)</f>
        <v>800000000</v>
      </c>
      <c r="K23" s="80"/>
      <c r="L23" s="228">
        <f>SUM(L14)</f>
        <v>1628320942.4962468</v>
      </c>
      <c r="M23" s="80"/>
      <c r="N23" s="99">
        <f>SUM(N14)</f>
        <v>624615158.2888049</v>
      </c>
      <c r="O23" s="80"/>
      <c r="P23" s="99">
        <f>SUM(P14)</f>
        <v>580652626.4855167</v>
      </c>
      <c r="Q23" s="545"/>
      <c r="R23" s="546"/>
      <c r="S23" s="224">
        <f>J23+L23+N23+P23</f>
        <v>3633588727.2705684</v>
      </c>
    </row>
    <row r="24" spans="2:3" ht="12.75">
      <c r="B24" s="4"/>
      <c r="C24" s="4"/>
    </row>
    <row r="29" spans="8:19" ht="12.75"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8:19" ht="12.75"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8:19" ht="12.75">
      <c r="H31" s="14"/>
      <c r="I31" s="14"/>
      <c r="J31" s="14"/>
      <c r="K31" s="14"/>
      <c r="L31" s="14"/>
      <c r="M31" s="14"/>
      <c r="N31" s="14"/>
      <c r="O31" s="13"/>
      <c r="P31" s="13"/>
      <c r="Q31" s="13"/>
      <c r="R31" s="13"/>
      <c r="S31" s="13"/>
    </row>
    <row r="32" spans="8:19" ht="12.75">
      <c r="H32" s="14"/>
      <c r="I32" s="14"/>
      <c r="J32" s="14"/>
      <c r="K32" s="14"/>
      <c r="L32" s="14"/>
      <c r="M32" s="14"/>
      <c r="N32" s="14"/>
      <c r="O32" s="13"/>
      <c r="P32" s="13"/>
      <c r="Q32" s="13"/>
      <c r="R32" s="13"/>
      <c r="S32" s="13"/>
    </row>
    <row r="33" spans="8:19" ht="12.75">
      <c r="H33" s="14"/>
      <c r="I33" s="14"/>
      <c r="J33" s="14"/>
      <c r="K33" s="14"/>
      <c r="L33" s="14"/>
      <c r="M33" s="14"/>
      <c r="N33" s="14"/>
      <c r="O33" s="13"/>
      <c r="P33" s="13"/>
      <c r="Q33" s="13"/>
      <c r="R33" s="13"/>
      <c r="S33" s="13"/>
    </row>
    <row r="34" spans="8:19" ht="12.75">
      <c r="H34" s="14"/>
      <c r="I34" s="14"/>
      <c r="J34" s="14"/>
      <c r="K34" s="14"/>
      <c r="L34" s="14"/>
      <c r="M34" s="14"/>
      <c r="N34" s="14"/>
      <c r="O34" s="13"/>
      <c r="P34" s="13"/>
      <c r="Q34" s="13"/>
      <c r="R34" s="13"/>
      <c r="S34" s="13"/>
    </row>
    <row r="35" spans="8:19" ht="12.75"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8:19" ht="12.75"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8:19" ht="12.75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8:19" ht="12.75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8:19" ht="12.75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8:19" ht="12.75"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8:19" ht="12.75"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8:19" ht="12.75"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8:19" ht="12.75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</sheetData>
  <sheetProtection/>
  <mergeCells count="50">
    <mergeCell ref="B15:E15"/>
    <mergeCell ref="Q15:R15"/>
    <mergeCell ref="S14:S22"/>
    <mergeCell ref="Q22:R22"/>
    <mergeCell ref="E9:S9"/>
    <mergeCell ref="E10:S10"/>
    <mergeCell ref="N14:N22"/>
    <mergeCell ref="Q19:R19"/>
    <mergeCell ref="B20:E20"/>
    <mergeCell ref="Q20:R20"/>
    <mergeCell ref="Q18:R18"/>
    <mergeCell ref="H11:H13"/>
    <mergeCell ref="B11:E13"/>
    <mergeCell ref="Q1:S1"/>
    <mergeCell ref="A23:H23"/>
    <mergeCell ref="A14:A22"/>
    <mergeCell ref="I11:S12"/>
    <mergeCell ref="Q23:R23"/>
    <mergeCell ref="A7:D7"/>
    <mergeCell ref="A8:D8"/>
    <mergeCell ref="G11:G13"/>
    <mergeCell ref="B21:E21"/>
    <mergeCell ref="B22:E22"/>
    <mergeCell ref="A6:S6"/>
    <mergeCell ref="Q13:R13"/>
    <mergeCell ref="A11:A13"/>
    <mergeCell ref="B14:E14"/>
    <mergeCell ref="E7:S7"/>
    <mergeCell ref="E8:S8"/>
    <mergeCell ref="F11:F13"/>
    <mergeCell ref="Q2:S2"/>
    <mergeCell ref="A9:D9"/>
    <mergeCell ref="A10:D10"/>
    <mergeCell ref="B18:E18"/>
    <mergeCell ref="J14:J22"/>
    <mergeCell ref="B19:E19"/>
    <mergeCell ref="P14:P22"/>
    <mergeCell ref="R4:S4"/>
    <mergeCell ref="L14:L22"/>
    <mergeCell ref="Q14:R14"/>
    <mergeCell ref="R3:S3"/>
    <mergeCell ref="Q21:R21"/>
    <mergeCell ref="D3:P4"/>
    <mergeCell ref="A1:C4"/>
    <mergeCell ref="B16:E16"/>
    <mergeCell ref="Q16:R16"/>
    <mergeCell ref="B17:E17"/>
    <mergeCell ref="Q17:R17"/>
    <mergeCell ref="A5:S5"/>
    <mergeCell ref="D1:P2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user</cp:lastModifiedBy>
  <cp:lastPrinted>2016-05-03T19:32:30Z</cp:lastPrinted>
  <dcterms:created xsi:type="dcterms:W3CDTF">2009-04-02T20:41:07Z</dcterms:created>
  <dcterms:modified xsi:type="dcterms:W3CDTF">2021-07-07T20:10:40Z</dcterms:modified>
  <cp:category/>
  <cp:version/>
  <cp:contentType/>
  <cp:contentStatus/>
</cp:coreProperties>
</file>