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20" activeTab="0"/>
  </bookViews>
  <sheets>
    <sheet name="POA-1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<sst xmlns="http://schemas.openxmlformats.org/spreadsheetml/2006/main" count="91" uniqueCount="82">
  <si>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</si>
  <si>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</si>
  <si>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</si>
  <si>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</si>
  <si>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</si>
  <si>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</si>
  <si>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</si>
  <si>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</si>
  <si>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</si>
  <si>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</si>
  <si>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</si>
  <si>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</si>
  <si>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</si>
  <si>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</si>
  <si>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</si>
  <si>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</si>
  <si>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</si>
  <si>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</si>
  <si>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</si>
  <si>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</si>
  <si>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</si>
  <si>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</si>
  <si>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</si>
  <si>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</si>
  <si>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</si>
  <si>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</si>
  <si>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</si>
  <si>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</si>
  <si>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</si>
  <si>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</si>
  <si>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</si>
  <si>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</si>
  <si>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</si>
  <si>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</si>
  <si>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</si>
  <si>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</si>
  <si>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</si>
  <si>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APROBO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</si>
  <si>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</si>
  <si>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</si>
  <si>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</si>
  <si>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</si>
  <si>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 xml:space="preserve">ACTIVIDADES ACCIONES OPERATIVAS  PROYECTO PA </t>
  </si>
  <si>
    <t>Versión 1</t>
  </si>
  <si>
    <t>LUIS HAIR DUEÑAS GOMEZ</t>
  </si>
  <si>
    <t>VULNERABILIDAD Y ADAPTACIÓN A LA VARIABILIDAD Y AL CAMBIO CLIMÁTICO</t>
  </si>
  <si>
    <t>GESTIÓN DEL RIESGO DE DESASTRES Y CRISIS CLIMÁTICA.</t>
  </si>
  <si>
    <t>X</t>
  </si>
  <si>
    <t>ANGELA PILARA VEGA RIOS</t>
  </si>
  <si>
    <t>Profesional Especializada</t>
  </si>
  <si>
    <t xml:space="preserve">  Conocimiento del Riesgo</t>
  </si>
  <si>
    <t>Implementar acciones para la generacion del conocimiento del riesgo en los municipios de la Jurisdicción</t>
  </si>
  <si>
    <t>Implementar  una  estrategia  de  comunicación  y  divulgación para que los actores sociales conozcan los escenarios de riesgo asociados a fenómenos naturales y su responsbilidad frente a ellos</t>
  </si>
  <si>
    <t>(No. de acciones implementadas para el conocimiento del riesgo/No. De acciones programadas a implementar)*100</t>
  </si>
  <si>
    <t>Responsable Proceso Evaluación Misional</t>
  </si>
  <si>
    <t>MARZO</t>
  </si>
  <si>
    <t>JUNIO</t>
  </si>
  <si>
    <t>DICIEMBRE</t>
  </si>
  <si>
    <t>SEPTIEMBRE</t>
  </si>
  <si>
    <t>AÑO:2021</t>
  </si>
  <si>
    <t>AVANCE METAS PA 2021</t>
  </si>
  <si>
    <t>AVANCE METAS POA 2021</t>
  </si>
  <si>
    <t>METAS AÑO 2021 P.A.</t>
  </si>
  <si>
    <t>METAS AÑO 2021 POA</t>
  </si>
  <si>
    <t>Asesorar a municipios en la incorporación del conocimiento del riesgo por eventos naturales extremos en sus instrumentos de planificación territorial</t>
  </si>
  <si>
    <t>30  acciones implementadas para la generacion de conocimiento del riesgo</t>
  </si>
  <si>
    <t>Reporte al SNIF de los formatos de cargue masivo diligenciados para eventos registrados en la vigencia</t>
  </si>
  <si>
    <t>Asistir técnicamente a los municipios de la jurisdicción, en la incorporación de la GR en los POT.</t>
  </si>
  <si>
    <t>Asistir técnicamente a 29 municipios de la jurisdicción, en la incorporación del conocimiento del riesgo en los PMGRD.</t>
  </si>
  <si>
    <t>Estrategia de comunicación y divulgación para MM y AT</t>
  </si>
  <si>
    <t xml:space="preserve">SNIF alimentado con formatos de cargue masivo de eventos registrados en la vigencia </t>
  </si>
  <si>
    <t>Porcentaje de municipios asistidos según demanda</t>
  </si>
  <si>
    <t>Porcentaje de municipios asistidos</t>
  </si>
  <si>
    <t>Porcentaje de implementación de la estrategia para MM y AT</t>
  </si>
  <si>
    <t xml:space="preserve">TRIMESTRE EVALUADO </t>
  </si>
  <si>
    <t>1. Recorridos diagnósticos efectuados en 10 fuentes hídricas priorizadas.
Sogamoso: Canal Venecia y Río Chiquito
Oicatá: Quebrada La Mecha
Chivatá: Río Siachoque
Tibasosa: Río Chiquito
2. Acompañamiento permanente a desarrollo de proyecto Río Magdalena, en cumplimiento fallo de medida cautelar Acción Popular No. 2018-0065.
Expedición de CDP No. 2021000280 por valor de $100.000.000 como contrapartida para suscripción de convenio interadministrativo con la UNGRD, el MADS y la Gobernación de Boyacá, por valor de $1.194.178.400, con el cual se adelantará el “ESTUDIO DE DINÁMICA FLUVIAL A ESCALA 1:25.000 DEL RÍO MAGDALENA PARA EL TRAMO COMPRENDIDO DESDE EL LÍMITE DE LOS MUNICIPIOS DE SONSÓN Y PUERTO TRIUNFO, HASTA EL LÍMITE ENTRE LOS MUNICIPIOS DE PUERTO NARE Y PUERTO BERRIO Y DEL TRAMO DEL RÍO NARE ENTRE LA ESTACIÓN CANTERAS Y SU CONFLUENCIA CON EL RÍO MAGDALENA, EN EL DEPARTAMENTO DE ANTIOQUIA”, AREA DENTRO DE LA CUAL SE ENCUENTRA LOCALIZADO EL PERIMETRO URBANO DEL MUNICIPIO DE PUERTO BOYACÁ Y EL CENTRO POBLADO PUERTO SERVIEZ.</t>
  </si>
  <si>
    <t>Soracá (4)-Santana (2)-Sachica (3) Chiquiza (1)- Guacamayas (2)- Duitama (2)- Tutaza (1)- Sativanorte (1) -Chivata (1)</t>
  </si>
  <si>
    <t>Capetas físicas de asistencia a municipios de la serie documental Planes de Ordenamiento Territorial 140-48</t>
  </si>
  <si>
    <t>CPS2021118-DANIELA REMOLINA - $3.469.623</t>
  </si>
  <si>
    <t>CPS2021089-RICARDO AMAYA - $2.096.151</t>
  </si>
  <si>
    <t>CPS2021089-RICARDO AMAYA - $4.192.302</t>
  </si>
  <si>
    <t xml:space="preserve">CPS2021089-RICARDO AMAYA - $6.288.454
CPS2021118-DANIELA REMOLINA - $6.939.246
1. Carpetas físicas de la serie documental 140-76 de los municipios atendidos.
2. Carpeta física de la Acción Popular No. 2018-0065 y carpeta física del proceso contractual que se encuentra en curso.
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</si>
</sst>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\ &quot;de&quot;\ mmmm\ &quot;de&quot;\ yyyy"/>
    <numFmt numFmtId="184" formatCode="[$-240A]h:mm:ss\ AM/PM"/>
    <numFmt numFmtId="185" formatCode="0.000"/>
    <numFmt numFmtId="186" formatCode="0.0"/>
    <numFmt numFmtId="187" formatCode="_(&quot;$&quot;\ * #,##0_);_(&quot;$&quot;\ * \(#,##0\);_(&quot;$&quot;\ * &quot;-&quot;??_);_(@_)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%"/>
    <numFmt numFmtId="194" formatCode="_(&quot;$&quot;\ * #,##0.0_);_(&quot;$&quot;\ * \(#,##0.0\);_(&quot;$&quot;\ * &quot;-&quot;??_);_(@_)"/>
    <numFmt numFmtId="195" formatCode="#,##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Trebuchet MS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color rgb="FF000000"/>
      <name val="Trebuchet MS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13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" fontId="25" fillId="0" borderId="10" xfId="55" applyNumberFormat="1" applyFont="1" applyFill="1" applyBorder="1" applyAlignment="1">
      <alignment horizontal="center" vertical="center"/>
    </xf>
    <xf numFmtId="9" fontId="25" fillId="0" borderId="10" xfId="55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0" fillId="0" borderId="10" xfId="49" applyNumberFormat="1" applyFont="1" applyFill="1" applyBorder="1" applyAlignment="1" applyProtection="1">
      <alignment horizontal="center" vertical="center"/>
      <protection/>
    </xf>
    <xf numFmtId="168" fontId="19" fillId="0" borderId="0" xfId="52" applyFont="1" applyFill="1" applyBorder="1" applyAlignment="1" applyProtection="1">
      <alignment vertical="center"/>
      <protection/>
    </xf>
    <xf numFmtId="6" fontId="30" fillId="0" borderId="0" xfId="0" applyNumberFormat="1" applyFont="1" applyAlignment="1">
      <alignment/>
    </xf>
    <xf numFmtId="10" fontId="0" fillId="0" borderId="10" xfId="49" applyNumberFormat="1" applyFont="1" applyFill="1" applyBorder="1" applyAlignment="1" applyProtection="1">
      <alignment horizontal="center" vertical="center"/>
      <protection/>
    </xf>
    <xf numFmtId="3" fontId="0" fillId="0" borderId="0" xfId="52" applyNumberFormat="1" applyFont="1" applyFill="1" applyAlignment="1" applyProtection="1">
      <alignment horizontal="center" vertic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49" fontId="20" fillId="25" borderId="10" xfId="49" applyNumberFormat="1" applyFont="1" applyFill="1" applyBorder="1" applyAlignment="1" applyProtection="1">
      <alignment horizontal="justify" vertical="top" wrapText="1"/>
      <protection locked="0"/>
    </xf>
    <xf numFmtId="0" fontId="0" fillId="25" borderId="10" xfId="0" applyNumberFormat="1" applyFont="1" applyFill="1" applyBorder="1" applyAlignment="1" applyProtection="1">
      <alignment vertical="center" wrapText="1"/>
      <protection locked="0"/>
    </xf>
    <xf numFmtId="49" fontId="0" fillId="25" borderId="10" xfId="49" applyNumberFormat="1" applyFont="1" applyFill="1" applyBorder="1" applyAlignment="1" applyProtection="1">
      <alignment horizontal="justify" vertical="top" wrapText="1"/>
      <protection locked="0"/>
    </xf>
    <xf numFmtId="181" fontId="0" fillId="25" borderId="10" xfId="0" applyNumberFormat="1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vertical="center" wrapText="1"/>
      <protection locked="0"/>
    </xf>
    <xf numFmtId="9" fontId="0" fillId="0" borderId="10" xfId="49" applyNumberFormat="1" applyFont="1" applyFill="1" applyBorder="1" applyAlignment="1" applyProtection="1">
      <alignment horizontal="center" vertical="center" wrapText="1"/>
      <protection/>
    </xf>
    <xf numFmtId="2" fontId="0" fillId="25" borderId="10" xfId="55" applyNumberFormat="1" applyFont="1" applyFill="1" applyBorder="1" applyAlignment="1" applyProtection="1">
      <alignment horizontal="center" vertical="center" wrapText="1"/>
      <protection locked="0"/>
    </xf>
    <xf numFmtId="9" fontId="0" fillId="25" borderId="10" xfId="55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/>
      <protection/>
    </xf>
    <xf numFmtId="0" fontId="19" fillId="25" borderId="14" xfId="0" applyFont="1" applyFill="1" applyBorder="1" applyAlignment="1" applyProtection="1">
      <alignment horizontal="center" vertical="center"/>
      <protection/>
    </xf>
    <xf numFmtId="9" fontId="19" fillId="25" borderId="10" xfId="5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justify" vertical="center"/>
      <protection/>
    </xf>
    <xf numFmtId="0" fontId="19" fillId="25" borderId="15" xfId="0" applyFont="1" applyFill="1" applyBorder="1" applyAlignment="1" applyProtection="1">
      <alignment horizontal="center" vertical="center"/>
      <protection/>
    </xf>
    <xf numFmtId="0" fontId="19" fillId="25" borderId="16" xfId="0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Border="1" applyAlignment="1">
      <alignment horizontal="center" vertical="center"/>
    </xf>
    <xf numFmtId="9" fontId="19" fillId="25" borderId="10" xfId="55" applyFont="1" applyFill="1" applyBorder="1" applyAlignment="1" applyProtection="1">
      <alignment horizontal="center" vertical="center"/>
      <protection locked="0"/>
    </xf>
    <xf numFmtId="9" fontId="0" fillId="0" borderId="10" xfId="55" applyFont="1" applyFill="1" applyBorder="1" applyAlignment="1" applyProtection="1">
      <alignment horizontal="center" vertical="center"/>
      <protection locked="0"/>
    </xf>
    <xf numFmtId="187" fontId="0" fillId="0" borderId="17" xfId="51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19" fillId="25" borderId="11" xfId="50" applyNumberFormat="1" applyFont="1" applyFill="1" applyBorder="1" applyAlignment="1">
      <alignment horizontal="center" vertical="center" wrapText="1"/>
    </xf>
    <xf numFmtId="3" fontId="0" fillId="25" borderId="10" xfId="50" applyNumberFormat="1" applyFont="1" applyFill="1" applyBorder="1" applyAlignment="1">
      <alignment horizontal="center" vertical="center" wrapText="1"/>
    </xf>
    <xf numFmtId="3" fontId="19" fillId="25" borderId="10" xfId="50" applyNumberFormat="1" applyFont="1" applyFill="1" applyBorder="1" applyAlignment="1" applyProtection="1">
      <alignment horizontal="center" vertical="center" wrapText="1"/>
      <protection/>
    </xf>
    <xf numFmtId="3" fontId="0" fillId="25" borderId="10" xfId="0" applyNumberFormat="1" applyFont="1" applyFill="1" applyBorder="1" applyAlignment="1" applyProtection="1">
      <alignment horizontal="center" vertical="center"/>
      <protection locked="0"/>
    </xf>
    <xf numFmtId="3" fontId="19" fillId="25" borderId="10" xfId="52" applyNumberFormat="1" applyFont="1" applyFill="1" applyBorder="1" applyAlignment="1" applyProtection="1">
      <alignment horizontal="center" vertical="center"/>
      <protection/>
    </xf>
    <xf numFmtId="2" fontId="0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25" fillId="0" borderId="18" xfId="55" applyFont="1" applyBorder="1" applyAlignment="1">
      <alignment horizontal="center" vertical="center"/>
    </xf>
    <xf numFmtId="9" fontId="25" fillId="0" borderId="11" xfId="55" applyFont="1" applyBorder="1" applyAlignment="1">
      <alignment horizontal="center" vertical="center"/>
    </xf>
    <xf numFmtId="9" fontId="25" fillId="0" borderId="19" xfId="55" applyFont="1" applyFill="1" applyBorder="1" applyAlignment="1">
      <alignment horizontal="center" vertical="center"/>
    </xf>
    <xf numFmtId="9" fontId="25" fillId="0" borderId="20" xfId="55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10" fontId="0" fillId="0" borderId="19" xfId="55" applyNumberFormat="1" applyFont="1" applyFill="1" applyBorder="1" applyAlignment="1" applyProtection="1">
      <alignment horizontal="center" vertical="center" wrapText="1"/>
      <protection locked="0"/>
    </xf>
    <xf numFmtId="10" fontId="0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2" fontId="25" fillId="0" borderId="18" xfId="55" applyNumberFormat="1" applyFont="1" applyBorder="1" applyAlignment="1">
      <alignment horizontal="center" vertical="center"/>
    </xf>
    <xf numFmtId="2" fontId="25" fillId="0" borderId="11" xfId="55" applyNumberFormat="1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49" fontId="23" fillId="0" borderId="27" xfId="49" applyNumberFormat="1" applyFont="1" applyBorder="1" applyAlignment="1" applyProtection="1">
      <alignment horizontal="center" vertical="center" wrapText="1"/>
      <protection locked="0"/>
    </xf>
    <xf numFmtId="49" fontId="23" fillId="25" borderId="10" xfId="49" applyNumberFormat="1" applyFont="1" applyFill="1" applyBorder="1" applyAlignment="1" applyProtection="1">
      <alignment horizontal="center" vertical="center" wrapText="1"/>
      <protection locked="0"/>
    </xf>
    <xf numFmtId="0" fontId="19" fillId="25" borderId="28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1" fontId="0" fillId="0" borderId="13" xfId="0" applyNumberFormat="1" applyFont="1" applyFill="1" applyBorder="1" applyAlignment="1" applyProtection="1">
      <alignment horizontal="justify" vertical="center" wrapText="1"/>
      <protection/>
    </xf>
    <xf numFmtId="0" fontId="19" fillId="25" borderId="29" xfId="0" applyFont="1" applyFill="1" applyBorder="1" applyAlignment="1" applyProtection="1">
      <alignment horizontal="left" vertical="center" wrapText="1"/>
      <protection/>
    </xf>
    <xf numFmtId="0" fontId="19" fillId="25" borderId="20" xfId="0" applyFont="1" applyFill="1" applyBorder="1" applyAlignment="1" applyProtection="1">
      <alignment horizontal="left" vertical="center" wrapText="1"/>
      <protection/>
    </xf>
    <xf numFmtId="0" fontId="19" fillId="25" borderId="30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6" fillId="26" borderId="10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9" fontId="19" fillId="25" borderId="10" xfId="49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25" borderId="31" xfId="0" applyFont="1" applyFill="1" applyBorder="1" applyAlignment="1" applyProtection="1">
      <alignment horizontal="left" vertical="center" wrapText="1"/>
      <protection/>
    </xf>
    <xf numFmtId="0" fontId="19" fillId="25" borderId="32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14" fontId="21" fillId="0" borderId="14" xfId="0" applyNumberFormat="1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49" fontId="19" fillId="0" borderId="27" xfId="49" applyNumberFormat="1" applyFont="1" applyBorder="1" applyAlignment="1" applyProtection="1">
      <alignment horizontal="center" vertical="center" wrapText="1"/>
      <protection locked="0"/>
    </xf>
    <xf numFmtId="49" fontId="32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Z49"/>
  <sheetViews>
    <sheetView showGridLines="0" tabSelected="1" zoomScale="80" zoomScaleNormal="80" zoomScalePageLayoutView="0" workbookViewId="0" topLeftCell="A28">
      <selection activeCell="C36" sqref="C36:L36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4" width="19.00390625" style="8" customWidth="1"/>
    <col min="15" max="15" width="20.57421875" style="8" customWidth="1"/>
    <col min="16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4.57421875" style="1" customWidth="1"/>
    <col min="24" max="16384" width="11.421875" style="1" customWidth="1"/>
  </cols>
  <sheetData>
    <row r="1" spans="1:22" ht="30.75" customHeight="1">
      <c r="A1" s="126"/>
      <c r="B1" s="126"/>
      <c r="C1" s="126"/>
      <c r="D1" s="111" t="s">
        <v>14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23" t="s">
        <v>36</v>
      </c>
      <c r="T1" s="123"/>
      <c r="U1" s="123"/>
      <c r="V1" s="123"/>
    </row>
    <row r="2" spans="1:22" ht="27.75" customHeight="1">
      <c r="A2" s="126"/>
      <c r="B2" s="126"/>
      <c r="C2" s="126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4" t="s">
        <v>15</v>
      </c>
      <c r="T2" s="124"/>
      <c r="U2" s="124"/>
      <c r="V2" s="124"/>
    </row>
    <row r="3" spans="1:22" ht="19.5" customHeight="1">
      <c r="A3" s="126"/>
      <c r="B3" s="126"/>
      <c r="C3" s="126"/>
      <c r="D3" s="111" t="s">
        <v>16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29" t="s">
        <v>17</v>
      </c>
      <c r="T3" s="130"/>
      <c r="U3" s="131"/>
      <c r="V3" s="31" t="s">
        <v>18</v>
      </c>
    </row>
    <row r="4" spans="1:22" ht="19.5" customHeight="1">
      <c r="A4" s="126"/>
      <c r="B4" s="126"/>
      <c r="C4" s="126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9" t="s">
        <v>43</v>
      </c>
      <c r="T4" s="130"/>
      <c r="U4" s="131"/>
      <c r="V4" s="32">
        <v>44025</v>
      </c>
    </row>
    <row r="5" spans="1:22" ht="31.5" customHeight="1">
      <c r="A5" s="125" t="s">
        <v>41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3"/>
      <c r="B10" s="16"/>
      <c r="C10" s="16"/>
      <c r="D10" s="16"/>
      <c r="E10" s="16"/>
      <c r="F10" s="16"/>
      <c r="G10" s="15"/>
      <c r="H10" s="16"/>
      <c r="I10" s="16"/>
      <c r="J10" s="16"/>
      <c r="K10" s="16"/>
      <c r="L10" s="16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27" t="s">
        <v>5</v>
      </c>
      <c r="B11" s="128"/>
      <c r="C11" s="128"/>
      <c r="D11" s="120" t="s">
        <v>45</v>
      </c>
      <c r="E11" s="120"/>
      <c r="F11" s="120"/>
      <c r="G11" s="120"/>
      <c r="H11" s="61" t="s">
        <v>2</v>
      </c>
      <c r="I11" s="62" t="s">
        <v>3</v>
      </c>
      <c r="J11" s="28"/>
      <c r="K11" s="87" t="s">
        <v>19</v>
      </c>
      <c r="L11" s="88"/>
      <c r="M11" s="114" t="s">
        <v>74</v>
      </c>
      <c r="N11" s="114"/>
      <c r="O11" s="114"/>
      <c r="P11" s="114"/>
      <c r="Q11" s="93" t="s">
        <v>59</v>
      </c>
      <c r="R11" s="93"/>
      <c r="S11" s="30"/>
      <c r="T11" s="30"/>
      <c r="U11" s="30"/>
      <c r="V11" s="30"/>
    </row>
    <row r="12" spans="1:22" ht="27.75" customHeight="1">
      <c r="A12" s="105" t="s">
        <v>24</v>
      </c>
      <c r="B12" s="106"/>
      <c r="C12" s="106"/>
      <c r="D12" s="102" t="s">
        <v>46</v>
      </c>
      <c r="E12" s="102"/>
      <c r="F12" s="102"/>
      <c r="G12" s="102"/>
      <c r="H12" s="60" t="s">
        <v>4</v>
      </c>
      <c r="I12" s="63">
        <v>173903604</v>
      </c>
      <c r="J12" s="17"/>
      <c r="K12" s="89"/>
      <c r="L12" s="90"/>
      <c r="M12" s="48" t="s">
        <v>55</v>
      </c>
      <c r="N12" s="48" t="s">
        <v>56</v>
      </c>
      <c r="O12" s="48" t="s">
        <v>58</v>
      </c>
      <c r="P12" s="48" t="s">
        <v>57</v>
      </c>
      <c r="Q12" s="93"/>
      <c r="R12" s="93"/>
      <c r="S12" s="6"/>
      <c r="T12" s="6"/>
      <c r="U12" s="6"/>
      <c r="V12" s="6"/>
    </row>
    <row r="13" spans="1:22" ht="15.75" customHeight="1">
      <c r="A13" s="100"/>
      <c r="B13" s="101"/>
      <c r="C13" s="101"/>
      <c r="D13" s="102"/>
      <c r="E13" s="102"/>
      <c r="F13" s="102"/>
      <c r="G13" s="102"/>
      <c r="H13" s="18" t="s">
        <v>6</v>
      </c>
      <c r="I13" s="34" t="s">
        <v>7</v>
      </c>
      <c r="J13" s="17"/>
      <c r="K13" s="91"/>
      <c r="L13" s="92"/>
      <c r="M13" s="14" t="s">
        <v>47</v>
      </c>
      <c r="N13" s="14"/>
      <c r="O13" s="14"/>
      <c r="P13" s="14"/>
      <c r="Q13" s="93"/>
      <c r="R13" s="93"/>
      <c r="S13" s="6"/>
      <c r="T13" s="6"/>
      <c r="U13" s="6"/>
      <c r="V13" s="6"/>
    </row>
    <row r="14" spans="1:22" ht="15.75" customHeight="1">
      <c r="A14" s="100"/>
      <c r="B14" s="101"/>
      <c r="C14" s="101"/>
      <c r="D14" s="102"/>
      <c r="E14" s="102"/>
      <c r="F14" s="102"/>
      <c r="G14" s="102"/>
      <c r="H14" s="18" t="s">
        <v>8</v>
      </c>
      <c r="I14" s="34" t="s">
        <v>7</v>
      </c>
      <c r="J14" s="20"/>
      <c r="K14" s="19"/>
      <c r="L14" s="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</row>
    <row r="15" spans="1:22" ht="15.75" customHeight="1">
      <c r="A15" s="100" t="s">
        <v>0</v>
      </c>
      <c r="B15" s="101"/>
      <c r="C15" s="101"/>
      <c r="D15" s="102" t="s">
        <v>50</v>
      </c>
      <c r="E15" s="102"/>
      <c r="F15" s="102"/>
      <c r="G15" s="102"/>
      <c r="H15" s="18" t="s">
        <v>9</v>
      </c>
      <c r="I15" s="34" t="s">
        <v>7</v>
      </c>
      <c r="J15" s="20"/>
      <c r="K15" s="19"/>
      <c r="L15" s="21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00"/>
      <c r="B16" s="101"/>
      <c r="C16" s="101"/>
      <c r="D16" s="102"/>
      <c r="E16" s="102"/>
      <c r="F16" s="102"/>
      <c r="G16" s="102"/>
      <c r="H16" s="18" t="s">
        <v>26</v>
      </c>
      <c r="I16" s="34" t="s">
        <v>7</v>
      </c>
      <c r="J16" s="20"/>
      <c r="K16" s="19"/>
      <c r="L16" s="21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00"/>
      <c r="B17" s="101"/>
      <c r="C17" s="101"/>
      <c r="D17" s="102"/>
      <c r="E17" s="102"/>
      <c r="F17" s="102"/>
      <c r="G17" s="102"/>
      <c r="H17" s="18" t="s">
        <v>27</v>
      </c>
      <c r="I17" s="34" t="s">
        <v>7</v>
      </c>
      <c r="J17" s="20"/>
      <c r="K17" s="19"/>
      <c r="L17" s="21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00" t="s">
        <v>25</v>
      </c>
      <c r="B18" s="101"/>
      <c r="C18" s="101"/>
      <c r="D18" s="103"/>
      <c r="E18" s="103"/>
      <c r="F18" s="103"/>
      <c r="G18" s="103"/>
      <c r="H18" s="18" t="s">
        <v>28</v>
      </c>
      <c r="I18" s="34" t="s">
        <v>7</v>
      </c>
      <c r="J18" s="20"/>
      <c r="K18" s="19"/>
      <c r="L18" s="21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00"/>
      <c r="B19" s="101"/>
      <c r="C19" s="101"/>
      <c r="D19" s="103"/>
      <c r="E19" s="103"/>
      <c r="F19" s="103"/>
      <c r="G19" s="103"/>
      <c r="H19" s="18" t="s">
        <v>29</v>
      </c>
      <c r="I19" s="34" t="s">
        <v>7</v>
      </c>
      <c r="J19" s="20"/>
      <c r="K19" s="19"/>
      <c r="L19" s="21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 thickBot="1">
      <c r="A20" s="107"/>
      <c r="B20" s="108"/>
      <c r="C20" s="108"/>
      <c r="D20" s="104"/>
      <c r="E20" s="104"/>
      <c r="F20" s="104"/>
      <c r="G20" s="104"/>
      <c r="H20" s="35" t="s">
        <v>1</v>
      </c>
      <c r="I20" s="66">
        <f>SUM(I12:I19)</f>
        <v>173903604</v>
      </c>
      <c r="J20" s="20"/>
      <c r="K20" s="19"/>
      <c r="L20" s="21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3" ht="30.75" customHeight="1">
      <c r="A21" s="136">
        <v>0</v>
      </c>
      <c r="B21" s="119" t="s">
        <v>42</v>
      </c>
      <c r="C21" s="119"/>
      <c r="D21" s="119"/>
      <c r="E21" s="119"/>
      <c r="F21" s="119"/>
      <c r="G21" s="137" t="s">
        <v>35</v>
      </c>
      <c r="H21" s="115" t="s">
        <v>63</v>
      </c>
      <c r="I21" s="139"/>
      <c r="J21" s="159" t="s">
        <v>62</v>
      </c>
      <c r="K21" s="96" t="s">
        <v>34</v>
      </c>
      <c r="L21" s="96"/>
      <c r="M21" s="144" t="s">
        <v>61</v>
      </c>
      <c r="N21" s="144"/>
      <c r="O21" s="144" t="s">
        <v>60</v>
      </c>
      <c r="P21" s="144"/>
      <c r="Q21" s="117" t="s">
        <v>21</v>
      </c>
      <c r="R21" s="84" t="s">
        <v>22</v>
      </c>
      <c r="S21" s="83" t="s">
        <v>23</v>
      </c>
      <c r="T21" s="84" t="s">
        <v>38</v>
      </c>
      <c r="U21" s="83" t="s">
        <v>39</v>
      </c>
      <c r="V21" s="116" t="s">
        <v>32</v>
      </c>
      <c r="W21" s="81" t="s">
        <v>40</v>
      </c>
    </row>
    <row r="22" spans="1:23" ht="12.75" customHeight="1">
      <c r="A22" s="114"/>
      <c r="B22" s="96"/>
      <c r="C22" s="96"/>
      <c r="D22" s="96"/>
      <c r="E22" s="96"/>
      <c r="F22" s="96"/>
      <c r="G22" s="138"/>
      <c r="H22" s="115"/>
      <c r="I22" s="139"/>
      <c r="J22" s="159"/>
      <c r="K22" s="96"/>
      <c r="L22" s="96"/>
      <c r="M22" s="99" t="s">
        <v>20</v>
      </c>
      <c r="N22" s="97" t="s">
        <v>13</v>
      </c>
      <c r="O22" s="98" t="s">
        <v>20</v>
      </c>
      <c r="P22" s="158" t="s">
        <v>13</v>
      </c>
      <c r="Q22" s="118"/>
      <c r="R22" s="84"/>
      <c r="S22" s="83"/>
      <c r="T22" s="84"/>
      <c r="U22" s="83"/>
      <c r="V22" s="116"/>
      <c r="W22" s="82"/>
    </row>
    <row r="23" spans="1:23" ht="48" customHeight="1">
      <c r="A23" s="114"/>
      <c r="B23" s="96"/>
      <c r="C23" s="96"/>
      <c r="D23" s="96"/>
      <c r="E23" s="96"/>
      <c r="F23" s="96"/>
      <c r="G23" s="138"/>
      <c r="H23" s="140"/>
      <c r="I23" s="141"/>
      <c r="J23" s="159"/>
      <c r="K23" s="96"/>
      <c r="L23" s="96"/>
      <c r="M23" s="99"/>
      <c r="N23" s="97"/>
      <c r="O23" s="98"/>
      <c r="P23" s="158"/>
      <c r="Q23" s="119"/>
      <c r="R23" s="84"/>
      <c r="S23" s="83"/>
      <c r="T23" s="84"/>
      <c r="U23" s="83"/>
      <c r="V23" s="116"/>
      <c r="W23" s="82"/>
    </row>
    <row r="24" spans="1:26" ht="207" customHeight="1">
      <c r="A24" s="156">
        <v>1</v>
      </c>
      <c r="B24" s="148" t="s">
        <v>51</v>
      </c>
      <c r="C24" s="149"/>
      <c r="D24" s="149"/>
      <c r="E24" s="149"/>
      <c r="F24" s="150"/>
      <c r="G24" s="41" t="s">
        <v>65</v>
      </c>
      <c r="H24" s="94">
        <v>30</v>
      </c>
      <c r="I24" s="95"/>
      <c r="J24" s="39">
        <v>30</v>
      </c>
      <c r="K24" s="112" t="s">
        <v>53</v>
      </c>
      <c r="L24" s="113"/>
      <c r="M24" s="55">
        <v>5.25</v>
      </c>
      <c r="N24" s="37">
        <f>(M24/H24)</f>
        <v>0.175</v>
      </c>
      <c r="O24" s="74">
        <f>+M24</f>
        <v>5.25</v>
      </c>
      <c r="P24" s="85">
        <f>AVERAGE(N24:N25)</f>
        <v>0.0875</v>
      </c>
      <c r="Q24" s="67">
        <v>146165256</v>
      </c>
      <c r="R24" s="70">
        <f>6288454+6939246</f>
        <v>13227700</v>
      </c>
      <c r="S24" s="54">
        <f>R24/Q24</f>
        <v>0.09049825082918474</v>
      </c>
      <c r="T24" s="72"/>
      <c r="U24" s="65">
        <f>T24/R24</f>
        <v>0</v>
      </c>
      <c r="V24" s="49" t="s">
        <v>75</v>
      </c>
      <c r="W24" s="50" t="s">
        <v>81</v>
      </c>
      <c r="Z24" s="38"/>
    </row>
    <row r="25" spans="1:23" ht="51.75" customHeight="1">
      <c r="A25" s="157"/>
      <c r="B25" s="151"/>
      <c r="C25" s="152"/>
      <c r="D25" s="152"/>
      <c r="E25" s="152"/>
      <c r="F25" s="153"/>
      <c r="G25" s="41" t="s">
        <v>66</v>
      </c>
      <c r="H25" s="75">
        <v>1</v>
      </c>
      <c r="I25" s="76"/>
      <c r="J25" s="40">
        <v>1</v>
      </c>
      <c r="K25" s="79" t="s">
        <v>70</v>
      </c>
      <c r="L25" s="80"/>
      <c r="M25" s="56">
        <v>0</v>
      </c>
      <c r="N25" s="37">
        <f>(M25/H25)</f>
        <v>0</v>
      </c>
      <c r="O25" s="37">
        <f>+M25</f>
        <v>0</v>
      </c>
      <c r="P25" s="86"/>
      <c r="Q25" s="67">
        <v>4626164</v>
      </c>
      <c r="R25" s="70">
        <f>3469623</f>
        <v>3469623</v>
      </c>
      <c r="S25" s="54">
        <f>R25/Q25</f>
        <v>0.75</v>
      </c>
      <c r="T25" s="72"/>
      <c r="U25" s="65">
        <f>T25/R25</f>
        <v>0</v>
      </c>
      <c r="V25" s="51"/>
      <c r="W25" s="52" t="s">
        <v>78</v>
      </c>
    </row>
    <row r="26" spans="1:23" ht="51.75" customHeight="1">
      <c r="A26" s="156">
        <v>2</v>
      </c>
      <c r="B26" s="160" t="s">
        <v>64</v>
      </c>
      <c r="C26" s="161"/>
      <c r="D26" s="161"/>
      <c r="E26" s="161"/>
      <c r="F26" s="162"/>
      <c r="G26" s="41" t="s">
        <v>67</v>
      </c>
      <c r="H26" s="75">
        <v>1</v>
      </c>
      <c r="I26" s="76"/>
      <c r="J26" s="77">
        <v>1</v>
      </c>
      <c r="K26" s="112" t="s">
        <v>71</v>
      </c>
      <c r="L26" s="113"/>
      <c r="M26" s="56">
        <v>0.25</v>
      </c>
      <c r="N26" s="37">
        <f>(M26/H26)</f>
        <v>0.25</v>
      </c>
      <c r="O26" s="37">
        <f>+M26</f>
        <v>0.25</v>
      </c>
      <c r="P26" s="85">
        <f>AVERAGE(N26:N27)</f>
        <v>0.125</v>
      </c>
      <c r="Q26" s="68"/>
      <c r="R26" s="70"/>
      <c r="S26" s="54"/>
      <c r="T26" s="72"/>
      <c r="U26" s="65"/>
      <c r="V26" s="51" t="s">
        <v>76</v>
      </c>
      <c r="W26" s="52" t="s">
        <v>77</v>
      </c>
    </row>
    <row r="27" spans="1:23" ht="72" customHeight="1">
      <c r="A27" s="157"/>
      <c r="B27" s="163"/>
      <c r="C27" s="164"/>
      <c r="D27" s="164"/>
      <c r="E27" s="164"/>
      <c r="F27" s="165"/>
      <c r="G27" s="42" t="s">
        <v>68</v>
      </c>
      <c r="H27" s="75">
        <v>1</v>
      </c>
      <c r="I27" s="76"/>
      <c r="J27" s="78"/>
      <c r="K27" s="112" t="s">
        <v>72</v>
      </c>
      <c r="L27" s="113"/>
      <c r="M27" s="56"/>
      <c r="N27" s="37">
        <f>(M27/H27)</f>
        <v>0</v>
      </c>
      <c r="O27" s="37">
        <f>+M27</f>
        <v>0</v>
      </c>
      <c r="P27" s="86"/>
      <c r="Q27" s="68">
        <v>2794868</v>
      </c>
      <c r="R27" s="70">
        <f>2096151.2</f>
        <v>2096151.2</v>
      </c>
      <c r="S27" s="54">
        <f>R27/Q27</f>
        <v>0.7500000715597301</v>
      </c>
      <c r="T27" s="72"/>
      <c r="U27" s="65">
        <f>T27/R27</f>
        <v>0</v>
      </c>
      <c r="V27" s="51"/>
      <c r="W27" s="50" t="s">
        <v>79</v>
      </c>
    </row>
    <row r="28" spans="1:24" ht="85.5" customHeight="1">
      <c r="A28" s="36">
        <v>3</v>
      </c>
      <c r="B28" s="145" t="s">
        <v>52</v>
      </c>
      <c r="C28" s="146"/>
      <c r="D28" s="146"/>
      <c r="E28" s="146"/>
      <c r="F28" s="147"/>
      <c r="G28" s="41" t="s">
        <v>69</v>
      </c>
      <c r="H28" s="75">
        <v>1</v>
      </c>
      <c r="I28" s="76"/>
      <c r="J28" s="40">
        <v>0.3</v>
      </c>
      <c r="K28" s="112" t="s">
        <v>73</v>
      </c>
      <c r="L28" s="113"/>
      <c r="M28" s="56"/>
      <c r="N28" s="37">
        <f>(M28/H28)</f>
        <v>0</v>
      </c>
      <c r="O28" s="37">
        <f>+M28*J28</f>
        <v>0</v>
      </c>
      <c r="P28" s="37">
        <f>+O28/J28</f>
        <v>0</v>
      </c>
      <c r="Q28" s="68">
        <v>20317316</v>
      </c>
      <c r="R28" s="70">
        <f>4192302.4</f>
        <v>4192302.4</v>
      </c>
      <c r="S28" s="54">
        <f>R28/Q28</f>
        <v>0.20634134941839757</v>
      </c>
      <c r="T28" s="72"/>
      <c r="U28" s="65">
        <f>T28/R28</f>
        <v>0</v>
      </c>
      <c r="V28" s="51"/>
      <c r="W28" s="53" t="s">
        <v>80</v>
      </c>
      <c r="X28" s="45"/>
    </row>
    <row r="29" spans="1:21" s="22" customFormat="1" ht="24.75" customHeight="1">
      <c r="A29" s="115" t="s">
        <v>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57"/>
      <c r="O29" s="58"/>
      <c r="P29" s="57"/>
      <c r="Q29" s="69">
        <f>SUM(Q24:Q28)</f>
        <v>173903604</v>
      </c>
      <c r="R29" s="71">
        <f>SUM(R24:R28)</f>
        <v>22985776.599999998</v>
      </c>
      <c r="S29" s="59">
        <f>R29/Q29</f>
        <v>0.1321753895336177</v>
      </c>
      <c r="T29" s="73">
        <f>SUM(T24:T28)</f>
        <v>0</v>
      </c>
      <c r="U29" s="64">
        <f>T29/R29</f>
        <v>0</v>
      </c>
    </row>
    <row r="30" spans="2:20" s="22" customFormat="1" ht="30.75" customHeight="1">
      <c r="B30" s="154" t="s">
        <v>31</v>
      </c>
      <c r="C30" s="155"/>
      <c r="D30" s="23">
        <v>0</v>
      </c>
      <c r="F30" s="24" t="s">
        <v>30</v>
      </c>
      <c r="G30" s="142">
        <v>44211</v>
      </c>
      <c r="H30" s="143"/>
      <c r="M30" s="29"/>
      <c r="N30" s="43">
        <f>AVERAGE(N24:N28)</f>
        <v>0.08499999999999999</v>
      </c>
      <c r="O30" s="25"/>
      <c r="P30" s="46">
        <f>AVERAGE(P24:P28)</f>
        <v>0.07083333333333333</v>
      </c>
      <c r="Q30" s="44"/>
      <c r="R30" s="44"/>
      <c r="S30" s="26"/>
      <c r="T30" s="47"/>
    </row>
    <row r="31" spans="18:19" ht="12.75">
      <c r="R31" s="9"/>
      <c r="S31" s="9"/>
    </row>
    <row r="32" spans="18:19" ht="12.75">
      <c r="R32" s="9"/>
      <c r="S32" s="9"/>
    </row>
    <row r="33" spans="1:22" s="11" customFormat="1" ht="21.75" customHeight="1">
      <c r="A33" s="1"/>
      <c r="B33" s="10"/>
      <c r="C33" s="122" t="s">
        <v>33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09" t="s">
        <v>37</v>
      </c>
      <c r="N33" s="109"/>
      <c r="O33" s="109"/>
      <c r="P33" s="109"/>
      <c r="Q33" s="109"/>
      <c r="R33" s="109"/>
      <c r="S33" s="109"/>
      <c r="T33" s="109"/>
      <c r="U33" s="109"/>
      <c r="V33" s="110"/>
    </row>
    <row r="34" spans="1:22" s="11" customFormat="1" ht="29.25" customHeight="1">
      <c r="A34" s="132" t="s">
        <v>10</v>
      </c>
      <c r="B34" s="133"/>
      <c r="C34" s="122" t="s">
        <v>48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09" t="s">
        <v>44</v>
      </c>
      <c r="N34" s="109"/>
      <c r="O34" s="109"/>
      <c r="P34" s="109"/>
      <c r="Q34" s="109"/>
      <c r="R34" s="109"/>
      <c r="S34" s="109"/>
      <c r="T34" s="109"/>
      <c r="U34" s="109"/>
      <c r="V34" s="110"/>
    </row>
    <row r="35" spans="1:22" ht="29.25" customHeight="1">
      <c r="A35" s="132" t="s">
        <v>11</v>
      </c>
      <c r="B35" s="133"/>
      <c r="C35" s="122" t="s">
        <v>49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09" t="s">
        <v>54</v>
      </c>
      <c r="N35" s="109"/>
      <c r="O35" s="109"/>
      <c r="P35" s="109"/>
      <c r="Q35" s="109"/>
      <c r="R35" s="109"/>
      <c r="S35" s="109"/>
      <c r="T35" s="109"/>
      <c r="U35" s="109"/>
      <c r="V35" s="110"/>
    </row>
    <row r="36" spans="1:22" ht="29.25" customHeight="1">
      <c r="A36" s="132" t="s">
        <v>12</v>
      </c>
      <c r="B36" s="133"/>
      <c r="C36" s="135">
        <v>44286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34">
        <f>C36</f>
        <v>44286</v>
      </c>
      <c r="N36" s="109"/>
      <c r="O36" s="109"/>
      <c r="P36" s="109"/>
      <c r="Q36" s="109"/>
      <c r="R36" s="109"/>
      <c r="S36" s="109"/>
      <c r="T36" s="109"/>
      <c r="U36" s="109"/>
      <c r="V36" s="110"/>
    </row>
    <row r="49" ht="12.75">
      <c r="K49" s="27"/>
    </row>
  </sheetData>
  <sheetProtection/>
  <mergeCells count="71">
    <mergeCell ref="A24:A25"/>
    <mergeCell ref="P22:P23"/>
    <mergeCell ref="J21:J23"/>
    <mergeCell ref="O21:P21"/>
    <mergeCell ref="H27:I27"/>
    <mergeCell ref="K27:L27"/>
    <mergeCell ref="H25:I25"/>
    <mergeCell ref="K26:L26"/>
    <mergeCell ref="A26:A27"/>
    <mergeCell ref="B26:F27"/>
    <mergeCell ref="K28:L28"/>
    <mergeCell ref="G30:H30"/>
    <mergeCell ref="M21:N21"/>
    <mergeCell ref="B28:F28"/>
    <mergeCell ref="B24:F25"/>
    <mergeCell ref="M33:V33"/>
    <mergeCell ref="C33:L33"/>
    <mergeCell ref="B30:C30"/>
    <mergeCell ref="R21:R23"/>
    <mergeCell ref="S21:S23"/>
    <mergeCell ref="M36:V36"/>
    <mergeCell ref="C36:L36"/>
    <mergeCell ref="A36:B36"/>
    <mergeCell ref="A35:B35"/>
    <mergeCell ref="C35:L35"/>
    <mergeCell ref="A21:A23"/>
    <mergeCell ref="B21:F23"/>
    <mergeCell ref="G21:G23"/>
    <mergeCell ref="H21:I23"/>
    <mergeCell ref="H28:I28"/>
    <mergeCell ref="C34:L34"/>
    <mergeCell ref="S1:V1"/>
    <mergeCell ref="S2:V2"/>
    <mergeCell ref="A5:V5"/>
    <mergeCell ref="A1:C4"/>
    <mergeCell ref="D1:R2"/>
    <mergeCell ref="A11:C11"/>
    <mergeCell ref="S3:U3"/>
    <mergeCell ref="S4:U4"/>
    <mergeCell ref="A34:B34"/>
    <mergeCell ref="M35:V35"/>
    <mergeCell ref="D3:R4"/>
    <mergeCell ref="K24:L24"/>
    <mergeCell ref="M11:P11"/>
    <mergeCell ref="A29:M29"/>
    <mergeCell ref="M34:V34"/>
    <mergeCell ref="V21:V23"/>
    <mergeCell ref="Q21:Q23"/>
    <mergeCell ref="D11:G11"/>
    <mergeCell ref="M14:V14"/>
    <mergeCell ref="A15:C17"/>
    <mergeCell ref="D12:G14"/>
    <mergeCell ref="D15:G17"/>
    <mergeCell ref="D18:G20"/>
    <mergeCell ref="A12:C14"/>
    <mergeCell ref="A18:C20"/>
    <mergeCell ref="K11:L13"/>
    <mergeCell ref="Q11:R13"/>
    <mergeCell ref="H24:I24"/>
    <mergeCell ref="K21:L23"/>
    <mergeCell ref="N22:N23"/>
    <mergeCell ref="O22:O23"/>
    <mergeCell ref="M22:M23"/>
    <mergeCell ref="H26:I26"/>
    <mergeCell ref="J26:J27"/>
    <mergeCell ref="K25:L25"/>
    <mergeCell ref="W21:W23"/>
    <mergeCell ref="U21:U23"/>
    <mergeCell ref="T21:T23"/>
    <mergeCell ref="P24:P25"/>
    <mergeCell ref="P26:P27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USUARIO</cp:lastModifiedBy>
  <cp:lastPrinted>2017-09-19T13:50:20Z</cp:lastPrinted>
  <dcterms:created xsi:type="dcterms:W3CDTF">2009-04-01T16:45:05Z</dcterms:created>
  <dcterms:modified xsi:type="dcterms:W3CDTF">2021-05-27T15:17:18Z</dcterms:modified>
  <cp:category/>
  <cp:version/>
  <cp:contentType/>
  <cp:contentStatus/>
</cp:coreProperties>
</file>