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FEV18 I TRIMESTRE 2021_RECIBIDOS\8. RESPONSABILIDAD ECOLÓGICA\"/>
    </mc:Choice>
  </mc:AlternateContent>
  <bookViews>
    <workbookView xWindow="0" yWindow="0" windowWidth="19170" windowHeight="6300"/>
  </bookViews>
  <sheets>
    <sheet name="POA-1" sheetId="2" r:id="rId1"/>
  </sheets>
  <calcPr calcId="162913"/>
</workbook>
</file>

<file path=xl/calcChain.xml><?xml version="1.0" encoding="utf-8"?>
<calcChain xmlns="http://schemas.openxmlformats.org/spreadsheetml/2006/main">
  <c r="O38" i="2" l="1"/>
  <c r="O36" i="2"/>
  <c r="O29" i="2"/>
  <c r="N29" i="2"/>
  <c r="M27" i="2"/>
  <c r="O26" i="2"/>
  <c r="N23" i="2" l="1"/>
  <c r="T40" i="2" l="1"/>
  <c r="N25" i="2"/>
  <c r="N27" i="2"/>
  <c r="O37" i="2"/>
  <c r="P37" i="2" s="1"/>
  <c r="N24" i="2"/>
  <c r="N28" i="2"/>
  <c r="N26" i="2"/>
  <c r="N37" i="2"/>
  <c r="N36" i="2"/>
  <c r="N39" i="2"/>
  <c r="N38" i="2"/>
  <c r="O23" i="2" l="1"/>
  <c r="P23" i="2" s="1"/>
  <c r="P26" i="2"/>
  <c r="X25" i="2" l="1"/>
  <c r="X40" i="2" s="1"/>
  <c r="X39" i="2"/>
  <c r="X38" i="2"/>
  <c r="X36" i="2"/>
  <c r="X26" i="2"/>
  <c r="Y39" i="2"/>
  <c r="Y38" i="2"/>
  <c r="Y36" i="2"/>
  <c r="Y26" i="2"/>
  <c r="Y25" i="2"/>
  <c r="Y40" i="2" l="1"/>
  <c r="U39" i="2"/>
  <c r="S38" i="2"/>
  <c r="U37" i="2"/>
  <c r="U36" i="2"/>
  <c r="P38" i="2"/>
  <c r="P36" i="2"/>
  <c r="S39" i="2" l="1"/>
  <c r="U38" i="2"/>
  <c r="S37" i="2"/>
  <c r="S36" i="2"/>
  <c r="U28" i="2" l="1"/>
  <c r="S28" i="2"/>
  <c r="U27" i="2"/>
  <c r="S27" i="2"/>
  <c r="U26" i="2"/>
  <c r="S26" i="2"/>
  <c r="U25" i="2" l="1"/>
  <c r="S25" i="2"/>
  <c r="U24" i="2"/>
  <c r="S24" i="2"/>
  <c r="U23" i="2"/>
  <c r="S23" i="2"/>
  <c r="H47" i="2" l="1"/>
  <c r="I19" i="2" l="1"/>
  <c r="N31" i="2" l="1"/>
  <c r="U29" i="2"/>
  <c r="U30" i="2"/>
  <c r="U31" i="2"/>
  <c r="U32" i="2"/>
  <c r="U33" i="2"/>
  <c r="U34" i="2"/>
  <c r="U35" i="2"/>
  <c r="N30" i="2"/>
  <c r="N33" i="2"/>
  <c r="N34" i="2"/>
  <c r="N35" i="2"/>
  <c r="R40" i="2"/>
  <c r="S29" i="2"/>
  <c r="S30" i="2"/>
  <c r="S31" i="2"/>
  <c r="S32" i="2"/>
  <c r="S33" i="2"/>
  <c r="S34" i="2"/>
  <c r="S35" i="2"/>
  <c r="N32" i="2"/>
  <c r="H29" i="2"/>
  <c r="S40" i="2" l="1"/>
  <c r="U40" i="2"/>
  <c r="P29" i="2"/>
  <c r="Q40" i="2"/>
  <c r="P41" i="2" l="1"/>
  <c r="N41" i="2"/>
</calcChain>
</file>

<file path=xl/sharedStrings.xml><?xml version="1.0" encoding="utf-8"?>
<sst xmlns="http://schemas.openxmlformats.org/spreadsheetml/2006/main" count="131" uniqueCount="121">
  <si>
    <t>PROYECTO: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</si>
  <si>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</si>
  <si>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</si>
  <si>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</si>
  <si>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</si>
  <si>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</si>
  <si>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</si>
  <si>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</si>
  <si>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</si>
  <si>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</si>
  <si>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</si>
  <si>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</si>
  <si>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</si>
  <si>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</si>
  <si>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</si>
  <si>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</si>
  <si>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</si>
  <si>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</si>
  <si>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</si>
  <si>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</si>
  <si>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</si>
  <si>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</si>
  <si>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</si>
  <si>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</si>
  <si>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</si>
  <si>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</si>
  <si>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</si>
  <si>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</si>
  <si>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</si>
  <si>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</si>
  <si>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</si>
  <si>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</si>
  <si>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</si>
  <si>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</si>
  <si>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>ACTIVIDADES  POA</t>
  </si>
  <si>
    <t>EVALUACIÓN MISIONAL</t>
  </si>
  <si>
    <t>APROBO</t>
  </si>
  <si>
    <t>VALOR PAGADO ($)
ACTIVIDAD</t>
  </si>
  <si>
    <t>% DE EJECUCIÓN
SOBRE PAGOS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</si>
  <si>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2"/>
      </rPr>
      <t xml:space="preserve"> 
(Señalar ruta magnetica o fisica de acceso a la evidencia)</t>
    </r>
  </si>
  <si>
    <t>REGISTRO PARA  SEGUIMIENTO PLANES OPERATIVOS - POAS</t>
  </si>
  <si>
    <t>No.</t>
  </si>
  <si>
    <t xml:space="preserve">ACTIVIDADES ACCIONES OPERATIVAS  PROYECTO PA  </t>
  </si>
  <si>
    <t>X</t>
  </si>
  <si>
    <t>Fortalecimiento del SINA para la gestión ambiental</t>
  </si>
  <si>
    <t>Responsabilidad Ecológica</t>
  </si>
  <si>
    <t>Diálogos de Conflictos Socioambientales - Autoridad Ambiental</t>
  </si>
  <si>
    <t>Resolver 5 tramites permisionarios de Aprovechamiento Forestal</t>
  </si>
  <si>
    <t>Resolver 15 trámites de Permisos de Emisiones (Renovación).</t>
  </si>
  <si>
    <t>Resolver los tramites permisionarios de Licencias Ambientales (incluidas modificaciones) con el cumplimiento en tiempos efectivos (proceso en manos de la corporación) del 80%, con relación al numero de solicitudes atendidas</t>
  </si>
  <si>
    <t>Resolver los tramites permisionarios de Aprovechamientos Forestales con el cumplimiento en tiempos efectivos (proceso en manos de la corporación) del 80%, con relación al numero de solicitudes atendidas</t>
  </si>
  <si>
    <t>Resolver los tramites permisionarios de Emisiones Atmosfericas con el cumplimiento en tiempos efectivos (proceso en manos de la corporación) del 80%, con relación al numero de solicitudes atendidas</t>
  </si>
  <si>
    <t>Actualizar en la base de datos establecida lo relacionado a tramites permisionarios ortorgados de Licencias Ambientales (incluidos los permisos menores asociados), para los años 1996 a 2019</t>
  </si>
  <si>
    <t>Actualizar en la base de datos establecida lo relacionado a tramites permisionarios ortorgados de Aprovechamientos Forestales, para los años 1996 a 2019</t>
  </si>
  <si>
    <t>Reportar en el subsistema SNIF el 100% de los registros relacionados con aprovechamiento forestal</t>
  </si>
  <si>
    <t>Actualizar en la base de datos establecida lo relacionado a tramites permisionarios ortorgados de Permisos de Emisiones, para los años 1996 a 2019</t>
  </si>
  <si>
    <t>Actualizar en la base de datos establecida lo relacionado a tramites permisionarios ortorgados de conseciones de agua y reglamentación de corrientes, para los años 1996 a 2019</t>
  </si>
  <si>
    <t>Actualizar en la base de datos establecida lo relacionado a tramites permisionarios ortorgados de permisos de vertimientos, para los años 1996 a 2019</t>
  </si>
  <si>
    <t>Actualizar en la base de datos establecida lo relacionado a tramites permisionarios ortorgados de ocupaciones de cauce, para los años 1996 a 2019</t>
  </si>
  <si>
    <t xml:space="preserve">Atender el 80% las infracciones y/o quejas ambientales dentro de los términos establecidos por la ley 1333 de 2009 </t>
  </si>
  <si>
    <t>Expedir 250 actos administrativo de cesación del procedimiento sancionatorio (articulo 23 de la ley 1333 de 2009) y/o determinación de la responsabilidad.</t>
  </si>
  <si>
    <t>Resolver trámites permisionarios que se encuentren iniciados con anterioridad al 31 de diciembre de 2019. (Incluidas las modificaciones y/o renovaciones)</t>
  </si>
  <si>
    <t>Resolver los tramites permisionarios en los tiempos establecidos por la ley, iniciados a partir del 1 de enero de 2020 (incluidas las modificaciones)</t>
  </si>
  <si>
    <t xml:space="preserve">Actualizar la base de datos de tramites ambientales </t>
  </si>
  <si>
    <t>Atender las infracciones y/o quejas ambientales radicadas antes del 31/12/2019</t>
  </si>
  <si>
    <t>Atender las infracciones y/o quejas ambientales dentro de los términos establecidos por la ley 1333 de 2009 radicados a partir del 01 de enero de 2020</t>
  </si>
  <si>
    <t xml:space="preserve">Resolver procesos sancionatorios </t>
  </si>
  <si>
    <t>(No. de Tramites de aprovechamiento forestal resueltos / No.tramites programados a resolver) *100</t>
  </si>
  <si>
    <t>(No. de Tramites de permisos de emisiones resueltos / No. De tramites programados a resolver) *100</t>
  </si>
  <si>
    <t>(No. de Tramites de Licencias Ambientales resueltas / No. De tramites programados a resolver) *100</t>
  </si>
  <si>
    <t>(No. De tramites permisionarios de Licencias Ambientales que cumplen con el tiempo efectivo/No. De solicitudes de licencia ambiental atendidos)*100</t>
  </si>
  <si>
    <t>(No. De tramites permisionarios de Aprovechamiento Forestal que cumplen con el tiempo efectivo/No. De solicitudes de Aprovechamiento Forestal atendidos)*100</t>
  </si>
  <si>
    <t>(No. De tramites permisionarios de Emisiones Atmosfericas que cumplen con el tiempo efectivo/No. De solicitudes de Emisiones Atmosfericas atendidas)*100</t>
  </si>
  <si>
    <t>(No. De años programados a actualizar de Licencias Ambientales en la Base de datos/No. De años totales)*100</t>
  </si>
  <si>
    <t>(No. De años programados a actualizar de Aprovechamientos Forestales en la Base de datos/No. De años totales)*100</t>
  </si>
  <si>
    <t>(No. De registros reportados en el subsistema SNIF/ No. De registros a reportar en el subsistema SNIF) *100</t>
  </si>
  <si>
    <t>(No. De años programados a actualizar de permisos de emisiones en la Base de datos/No. De años totales)*100</t>
  </si>
  <si>
    <t>(No. De años programados a actualizar de permisos de conseciones de agua y reglamentación de corrientesen la Base de datos/No. De años totales)*100</t>
  </si>
  <si>
    <t>(No. De años programados a actualizar de permisos de vertimientos en la Base de datos/No. De años totales)*100</t>
  </si>
  <si>
    <t>(No. De años programados a actualizar deocupaciones de caudes en la Base de datos/No. De años totales)*100</t>
  </si>
  <si>
    <t>(No. De quejas y/o infracciones ambientales atendidas/No de quejas  y/o infracciones ambientales programadas a atender)*100</t>
  </si>
  <si>
    <t>(No. De quejas y/o infracciones ambientales atendidas en los terminos de la ley 1333 de 2009/No de quejas  y/o infracciones ambientales atendidas)*100</t>
  </si>
  <si>
    <t>(No. De actos administrativos expedidos de determinación de la responsabilidad o de cesación de procedimiento expedidos /No. De actos administrativos programados a expedir)*100</t>
  </si>
  <si>
    <t>(No. De procesos sancionatorios con impulso procesal/No. De procesos sancionatorios programados a dar impulso procesal)*100</t>
  </si>
  <si>
    <t>DIEGO ALFREDO ROA NIÑO</t>
  </si>
  <si>
    <t>Subdirector Administración Recursos Naturales</t>
  </si>
  <si>
    <t>LUIS HAIR DUEÑAS GOMEZ</t>
  </si>
  <si>
    <t>Responsable proceso Evaluación Misional</t>
  </si>
  <si>
    <t>DICIEMBRE</t>
  </si>
  <si>
    <t>Atender 250 quejas y/o infracciones ambientales</t>
  </si>
  <si>
    <t>Versión 2</t>
  </si>
  <si>
    <t>MARZO</t>
  </si>
  <si>
    <t>JUNIO</t>
  </si>
  <si>
    <t>SEPTIEMBRE</t>
  </si>
  <si>
    <t>AÑO: 2021</t>
  </si>
  <si>
    <t>AVANCE METAS PA 2021</t>
  </si>
  <si>
    <t>AVANCE METAS POA 2021</t>
  </si>
  <si>
    <t>METAS AÑO 2021 P.A.</t>
  </si>
  <si>
    <t>METAS AÑO 2021 POA</t>
  </si>
  <si>
    <t xml:space="preserve">TRIMESTRE EVALUADO </t>
  </si>
  <si>
    <t>Resolver 30 trámites de licencias ambientales (renovación)</t>
  </si>
  <si>
    <t xml:space="preserve">Dar Impulso procesal  a 250 procesos sancionatorios </t>
  </si>
  <si>
    <r>
      <t xml:space="preserve">Con corte a 31 de marzo de 2021, se les dio impuso procesal a </t>
    </r>
    <r>
      <rPr>
        <b/>
        <sz val="11"/>
        <rFont val="Calibri"/>
        <family val="2"/>
      </rPr>
      <t>sesenta y siete</t>
    </r>
    <r>
      <rPr>
        <sz val="11"/>
        <rFont val="Calibri"/>
        <family val="2"/>
      </rPr>
      <t xml:space="preserve"> (</t>
    </r>
    <r>
      <rPr>
        <b/>
        <sz val="11"/>
        <rFont val="Calibri"/>
        <family val="2"/>
      </rPr>
      <t>67</t>
    </r>
    <r>
      <rPr>
        <sz val="11"/>
        <rFont val="Calibri"/>
        <family val="2"/>
      </rPr>
      <t>) expedientes de vigencias anteriores; impulsos correspondientes a cuarenta y cinco (45) Resoluciones y veinte dos (22) autos, Actos Administrativos correspondientes a formulación de cargos, levantamiento de medida preventiva, apertura a pruebas, diligencias administrativas, decisiones de recursos, correcciones y terceros intervinientes</t>
    </r>
  </si>
  <si>
    <r>
      <t xml:space="preserve">Con corte a 31 de marzo de 2021, se decidieron de fondo </t>
    </r>
    <r>
      <rPr>
        <b/>
        <sz val="10"/>
        <rFont val="Arial"/>
        <family val="2"/>
      </rPr>
      <t>veinte tres (23)</t>
    </r>
    <r>
      <rPr>
        <sz val="10"/>
        <rFont val="Arial"/>
        <family val="2"/>
      </rPr>
      <t xml:space="preserve"> procesos sancionatorios ambientales, correspondientes a diecinueve (19) Decisiones y cuatro (4) cesaciones. </t>
    </r>
  </si>
  <si>
    <t xml:space="preserve">
Con corte a 31 de marzo de 2021 se dio atención a quejas y/o infracciones ambientales radicadas antes de31/12/2019. Atención correspondiente a:
3 inicios de proceso sancionatorio
1 Apertura de indagación preliminar
16 archivos de indagaciones y/o documentación
</t>
  </si>
  <si>
    <t>Con corte a 30 de Marzo, se resolvió un (1) trámites de Aprovechamiento Forestal.
AFAA-00116-19 TERRITORIAL PAUNA.</t>
  </si>
  <si>
    <t>Con corte a 30 de Marzo, se resolvieron siete (7) trámites de permiso de Emisiones: DECIDIDOS NUEVOS 1.
RENOVACIÓN O MODIFICACIÓN: 6</t>
  </si>
  <si>
    <t>Con corte a 30 de Marzo, se resolvieron cuatro (4) trámites de Licencia Ambiental: DECIDIDOS NUEVOS 2.
MODIFICACIÓN: 2</t>
  </si>
  <si>
    <t xml:space="preserve">Con corte a 30 de Marzo, se resolvieron dos (02) trámites de Licenciamineto Ambiental iniciado en la vigecnia 2020:
MODIFICACIONES: 2 fuera de terminos de 2 decididas.
</t>
  </si>
  <si>
    <t xml:space="preserve">Con corte a 30 de Marzo, se resolvieron Diecinueve (19) trámites de Aprovechamiento Forestal iniciados en la vigecnia 2020 asi:
PAUNA: 9 fuera de Tiempos de 9 decididos.= 0%
TUNJA: 3 en tiempos, 1 fuera de tiempos, total 4= 75%
MIRAFLORES: 3 en tiempos, 3 fuera de tiempos, total 6 = 50%
No se ha decidido ningunpo de la vigencia 2021.
</t>
  </si>
  <si>
    <t xml:space="preserve">Con corte a 30 de Marzo, se resolvió un (01) trámites de Emisiones Atmosféricas iniciado en la vigecnia 2020:
1 Fuera de tiempos de 1 decidido.
</t>
  </si>
  <si>
    <t>Archivo compartido en Google Drive Base de Datos Licencias Ambientales.
Años reportados 2010 a 2020.</t>
  </si>
  <si>
    <t>Archivo compartido en Google Drive Base de Datos Aprovechamientos Forestales.
Años reportados 2012, 2013, 2014, 2015, 2016, 2017, 2018 y 2019.</t>
  </si>
  <si>
    <t>Reporte realizado al SNIF</t>
  </si>
  <si>
    <t>Archivo compartido en Google Drive Base de Datos emisiones.
Años reportados 2010 A 2020.</t>
  </si>
  <si>
    <t>concesiones de aguas desde el año 2014 al año 2019.</t>
  </si>
  <si>
    <t>permiso de vetimientos del año 2004 al año 2019.</t>
  </si>
  <si>
    <t>permisos de ocupacion de cauce del año 2014 al año 2019.</t>
  </si>
  <si>
    <t>Desde 1° de enero de 2020 a 31 de marzo de 2021 se han recepcionado un total de 304 Conceptos técnicos, de los cuales 163 se han gestionado dentro de tiempos (inicios de sancionatorios y/o inicios de indagaciones preliminares) o están dentro del tiempo para ser gestionados; se gestionaron 3 por fuera de tiempos y están por fuera de tiempos para la gestión 139. Con lo cual se da un cumplimiento del 67%</t>
  </si>
  <si>
    <t>Drive FGJ-03 de notificaciones</t>
  </si>
  <si>
    <t>Megabase sancionatorio y FGJ-03  notificaciones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</si>
</sst>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\ * #,##0_);_(&quot;$&quot;\ * \(#,##0\);_(&quot;$&quot;\ * &quot;-&quot;_);_(@_)"/>
    <numFmt numFmtId="165" formatCode="_(* #,##0.00_);_(* \(#,##0.00\);_(* &quot;-&quot;??_);_(@_)"/>
    <numFmt numFmtId="166" formatCode="_ * #,##0.00_ ;_ * \-#,##0.00_ ;_ * &quot;-&quot;??_ ;_ @_ "/>
    <numFmt numFmtId="167" formatCode="_-[$$-340A]\ * #,##0_-;\-[$$-340A]\ * #,##0_-;_-[$$-340A]\ * &quot;-&quot;_-;_-@_-"/>
    <numFmt numFmtId="168" formatCode="0.0"/>
  </numFmts>
  <fonts count="3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9" fontId="25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32" applyNumberFormat="1" applyFont="1" applyBorder="1" applyAlignment="1" applyProtection="1">
      <alignment vertical="center"/>
      <protection locked="0"/>
    </xf>
    <xf numFmtId="49" fontId="20" fillId="0" borderId="0" xfId="3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1" fillId="0" borderId="0" xfId="32" applyNumberFormat="1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19" fillId="0" borderId="9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167" fontId="20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justify" vertical="center"/>
    </xf>
    <xf numFmtId="3" fontId="1" fillId="0" borderId="0" xfId="0" applyNumberFormat="1" applyFont="1" applyFill="1" applyBorder="1" applyAlignment="1">
      <alignment horizontal="justify" vertical="center" wrapText="1"/>
    </xf>
    <xf numFmtId="0" fontId="19" fillId="0" borderId="0" xfId="0" applyFont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19" fillId="0" borderId="11" xfId="0" applyFont="1" applyFill="1" applyBorder="1" applyAlignment="1" applyProtection="1">
      <alignment horizontal="left" vertical="center"/>
    </xf>
    <xf numFmtId="0" fontId="19" fillId="0" borderId="12" xfId="0" applyFont="1" applyFill="1" applyBorder="1" applyAlignment="1" applyProtection="1">
      <alignment horizontal="justify" vertical="center"/>
    </xf>
    <xf numFmtId="1" fontId="22" fillId="0" borderId="0" xfId="0" applyNumberFormat="1" applyFont="1" applyBorder="1" applyAlignment="1" applyProtection="1">
      <alignment horizontal="center" vertical="center"/>
      <protection locked="0"/>
    </xf>
    <xf numFmtId="1" fontId="22" fillId="0" borderId="0" xfId="0" applyNumberFormat="1" applyFont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Border="1" applyAlignment="1" applyProtection="1">
      <alignment vertical="center"/>
    </xf>
    <xf numFmtId="1" fontId="19" fillId="25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right" vertical="center"/>
    </xf>
    <xf numFmtId="1" fontId="18" fillId="0" borderId="0" xfId="0" applyNumberFormat="1" applyFont="1" applyFill="1" applyBorder="1" applyAlignment="1" applyProtection="1">
      <alignment horizontal="left" vertical="center"/>
    </xf>
    <xf numFmtId="1" fontId="0" fillId="0" borderId="0" xfId="0" applyNumberFormat="1" applyAlignment="1" applyProtection="1">
      <alignment vertical="center"/>
    </xf>
    <xf numFmtId="1" fontId="0" fillId="0" borderId="0" xfId="0" applyNumberForma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49" fontId="1" fillId="0" borderId="0" xfId="32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</xf>
    <xf numFmtId="14" fontId="31" fillId="0" borderId="9" xfId="0" applyNumberFormat="1" applyFont="1" applyFill="1" applyBorder="1" applyAlignment="1" applyProtection="1">
      <alignment horizontal="center" vertical="center"/>
      <protection locked="0"/>
    </xf>
    <xf numFmtId="0" fontId="19" fillId="26" borderId="9" xfId="0" applyFont="1" applyFill="1" applyBorder="1" applyAlignment="1" applyProtection="1">
      <alignment vertical="center"/>
    </xf>
    <xf numFmtId="9" fontId="19" fillId="26" borderId="9" xfId="33" applyNumberFormat="1" applyFont="1" applyFill="1" applyBorder="1" applyAlignment="1" applyProtection="1">
      <alignment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3" fontId="22" fillId="0" borderId="17" xfId="0" applyNumberFormat="1" applyFont="1" applyFill="1" applyBorder="1" applyAlignment="1" applyProtection="1">
      <alignment horizontal="right" vertical="center"/>
    </xf>
    <xf numFmtId="3" fontId="22" fillId="0" borderId="18" xfId="0" applyNumberFormat="1" applyFont="1" applyFill="1" applyBorder="1" applyAlignment="1" applyProtection="1">
      <alignment horizontal="left" vertical="center"/>
    </xf>
    <xf numFmtId="0" fontId="26" fillId="25" borderId="12" xfId="36" applyFont="1" applyFill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9" fontId="19" fillId="26" borderId="9" xfId="38" applyFont="1" applyFill="1" applyBorder="1" applyAlignment="1" applyProtection="1">
      <alignment vertical="center"/>
    </xf>
    <xf numFmtId="164" fontId="1" fillId="0" borderId="9" xfId="34" applyFont="1" applyFill="1" applyBorder="1" applyAlignment="1">
      <alignment horizontal="center" vertical="center" wrapText="1"/>
    </xf>
    <xf numFmtId="164" fontId="21" fillId="0" borderId="9" xfId="34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 applyProtection="1">
      <alignment horizontal="right" vertical="center"/>
    </xf>
    <xf numFmtId="9" fontId="1" fillId="0" borderId="9" xfId="32" applyNumberFormat="1" applyFont="1" applyFill="1" applyBorder="1" applyAlignment="1" applyProtection="1">
      <alignment horizontal="center" vertical="center" wrapText="1"/>
    </xf>
    <xf numFmtId="9" fontId="19" fillId="26" borderId="9" xfId="32" applyNumberFormat="1" applyFont="1" applyFill="1" applyBorder="1" applyAlignment="1" applyProtection="1">
      <alignment horizontal="center" vertical="center" wrapText="1"/>
    </xf>
    <xf numFmtId="9" fontId="29" fillId="0" borderId="9" xfId="32" applyNumberFormat="1" applyFont="1" applyFill="1" applyBorder="1" applyAlignment="1" applyProtection="1">
      <alignment horizontal="center" vertical="center" wrapText="1"/>
      <protection locked="0"/>
    </xf>
    <xf numFmtId="9" fontId="1" fillId="0" borderId="9" xfId="38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26" fillId="0" borderId="12" xfId="0" applyFont="1" applyFill="1" applyBorder="1" applyAlignment="1">
      <alignment horizontal="justify" vertical="center" wrapText="1"/>
    </xf>
    <xf numFmtId="164" fontId="0" fillId="0" borderId="0" xfId="34" applyFont="1" applyFill="1" applyBorder="1" applyAlignment="1" applyProtection="1">
      <alignment horizontal="center" vertical="center"/>
    </xf>
    <xf numFmtId="164" fontId="19" fillId="0" borderId="0" xfId="34" applyFont="1" applyFill="1" applyBorder="1" applyAlignment="1" applyProtection="1">
      <alignment vertical="center"/>
    </xf>
    <xf numFmtId="164" fontId="19" fillId="26" borderId="9" xfId="34" applyFont="1" applyFill="1" applyBorder="1" applyAlignment="1" applyProtection="1">
      <alignment vertical="center"/>
    </xf>
    <xf numFmtId="164" fontId="19" fillId="26" borderId="9" xfId="34" applyFont="1" applyFill="1" applyBorder="1" applyAlignment="1" applyProtection="1">
      <alignment vertical="center" wrapText="1"/>
    </xf>
    <xf numFmtId="164" fontId="1" fillId="0" borderId="9" xfId="46" applyFont="1" applyFill="1" applyBorder="1" applyAlignment="1">
      <alignment horizontal="center" vertical="center" wrapText="1"/>
    </xf>
    <xf numFmtId="164" fontId="21" fillId="0" borderId="9" xfId="46" applyFont="1" applyFill="1" applyBorder="1" applyAlignment="1">
      <alignment horizontal="center" vertical="center" wrapText="1"/>
    </xf>
    <xf numFmtId="9" fontId="26" fillId="0" borderId="9" xfId="32" applyNumberFormat="1" applyFont="1" applyFill="1" applyBorder="1" applyAlignment="1" applyProtection="1">
      <alignment horizontal="center" vertical="center" wrapText="1"/>
    </xf>
    <xf numFmtId="9" fontId="29" fillId="0" borderId="9" xfId="38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</xf>
    <xf numFmtId="9" fontId="32" fillId="0" borderId="9" xfId="3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/>
      <protection locked="0"/>
    </xf>
    <xf numFmtId="49" fontId="1" fillId="0" borderId="0" xfId="32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9" fontId="19" fillId="0" borderId="9" xfId="32" applyNumberFormat="1" applyFont="1" applyFill="1" applyBorder="1" applyAlignment="1" applyProtection="1">
      <alignment horizontal="center" vertical="center"/>
    </xf>
    <xf numFmtId="9" fontId="1" fillId="0" borderId="9" xfId="32" applyNumberFormat="1" applyFont="1" applyFill="1" applyBorder="1" applyAlignment="1" applyProtection="1">
      <alignment horizontal="center" vertical="center"/>
    </xf>
    <xf numFmtId="164" fontId="1" fillId="27" borderId="9" xfId="46" applyFont="1" applyFill="1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/>
    </xf>
    <xf numFmtId="164" fontId="1" fillId="27" borderId="9" xfId="46" applyFont="1" applyFill="1" applyBorder="1" applyAlignment="1" applyProtection="1">
      <alignment horizontal="center" vertical="center" wrapText="1"/>
      <protection locked="0"/>
    </xf>
    <xf numFmtId="164" fontId="1" fillId="27" borderId="9" xfId="46" applyFont="1" applyFill="1" applyBorder="1" applyAlignment="1" applyProtection="1">
      <alignment horizontal="center" vertical="center"/>
      <protection locked="0"/>
    </xf>
    <xf numFmtId="10" fontId="19" fillId="0" borderId="9" xfId="38" applyNumberFormat="1" applyFont="1" applyFill="1" applyBorder="1" applyAlignment="1" applyProtection="1">
      <alignment horizontal="center" vertical="center"/>
    </xf>
    <xf numFmtId="0" fontId="19" fillId="26" borderId="13" xfId="0" applyFont="1" applyFill="1" applyBorder="1" applyAlignment="1" applyProtection="1">
      <alignment horizontal="center" vertical="center"/>
    </xf>
    <xf numFmtId="0" fontId="19" fillId="26" borderId="14" xfId="0" applyFont="1" applyFill="1" applyBorder="1" applyAlignment="1" applyProtection="1">
      <alignment horizontal="center" vertical="center"/>
    </xf>
    <xf numFmtId="0" fontId="19" fillId="26" borderId="9" xfId="0" applyFont="1" applyFill="1" applyBorder="1" applyAlignment="1" applyProtection="1">
      <alignment horizontal="center" vertical="center" wrapText="1"/>
    </xf>
    <xf numFmtId="9" fontId="29" fillId="26" borderId="9" xfId="38" applyFont="1" applyFill="1" applyBorder="1" applyAlignment="1" applyProtection="1">
      <alignment horizontal="center" vertical="center" wrapText="1"/>
      <protection locked="0"/>
    </xf>
    <xf numFmtId="164" fontId="1" fillId="26" borderId="9" xfId="46" applyFont="1" applyFill="1" applyBorder="1" applyAlignment="1" applyProtection="1">
      <alignment horizontal="center" vertical="center" wrapText="1"/>
      <protection locked="0"/>
    </xf>
    <xf numFmtId="164" fontId="19" fillId="26" borderId="9" xfId="46" applyFont="1" applyFill="1" applyBorder="1" applyAlignment="1" applyProtection="1">
      <alignment horizontal="center" vertical="center" wrapText="1"/>
      <protection locked="0"/>
    </xf>
    <xf numFmtId="49" fontId="1" fillId="26" borderId="9" xfId="32" applyNumberFormat="1" applyFont="1" applyFill="1" applyBorder="1" applyAlignment="1" applyProtection="1">
      <alignment horizontal="justify" vertical="center" wrapText="1"/>
      <protection locked="0"/>
    </xf>
    <xf numFmtId="0" fontId="1" fillId="26" borderId="9" xfId="0" applyFont="1" applyFill="1" applyBorder="1" applyAlignment="1" applyProtection="1">
      <alignment horizontal="justify" vertical="center" wrapText="1"/>
      <protection locked="0"/>
    </xf>
    <xf numFmtId="0" fontId="30" fillId="26" borderId="9" xfId="30" applyFill="1" applyBorder="1" applyAlignment="1" applyProtection="1">
      <alignment horizontal="justify" vertical="center" wrapText="1"/>
      <protection locked="0"/>
    </xf>
    <xf numFmtId="0" fontId="30" fillId="26" borderId="9" xfId="30" applyFill="1" applyBorder="1" applyAlignment="1">
      <alignment wrapText="1"/>
    </xf>
    <xf numFmtId="3" fontId="19" fillId="0" borderId="0" xfId="34" applyNumberFormat="1" applyFont="1" applyFill="1" applyAlignment="1" applyProtection="1">
      <alignment horizontal="center" vertical="center"/>
    </xf>
    <xf numFmtId="168" fontId="29" fillId="26" borderId="9" xfId="32" applyNumberFormat="1" applyFont="1" applyFill="1" applyBorder="1" applyAlignment="1" applyProtection="1">
      <alignment horizontal="center" vertical="center" wrapText="1"/>
      <protection locked="0"/>
    </xf>
    <xf numFmtId="0" fontId="33" fillId="26" borderId="0" xfId="0" applyFont="1" applyFill="1" applyAlignment="1">
      <alignment wrapText="1"/>
    </xf>
    <xf numFmtId="0" fontId="1" fillId="26" borderId="9" xfId="0" applyFont="1" applyFill="1" applyBorder="1" applyAlignment="1">
      <alignment wrapText="1"/>
    </xf>
    <xf numFmtId="0" fontId="33" fillId="26" borderId="9" xfId="0" applyFont="1" applyFill="1" applyBorder="1" applyAlignment="1">
      <alignment wrapText="1"/>
    </xf>
    <xf numFmtId="9" fontId="29" fillId="26" borderId="9" xfId="47" applyFont="1" applyFill="1" applyBorder="1" applyAlignment="1" applyProtection="1">
      <alignment horizontal="center" vertical="center" wrapText="1"/>
      <protection locked="0"/>
    </xf>
    <xf numFmtId="1" fontId="29" fillId="26" borderId="9" xfId="32" applyNumberFormat="1" applyFont="1" applyFill="1" applyBorder="1" applyAlignment="1" applyProtection="1">
      <alignment horizontal="center" vertical="center" wrapText="1"/>
      <protection locked="0"/>
    </xf>
    <xf numFmtId="49" fontId="1" fillId="26" borderId="9" xfId="32" applyNumberFormat="1" applyFont="1" applyFill="1" applyBorder="1" applyAlignment="1" applyProtection="1">
      <alignment horizontal="justify" vertical="top" wrapText="1"/>
      <protection locked="0"/>
    </xf>
    <xf numFmtId="0" fontId="1" fillId="26" borderId="9" xfId="30" applyFont="1" applyFill="1" applyBorder="1" applyAlignment="1" applyProtection="1">
      <alignment horizontal="justify" vertical="center" wrapText="1"/>
      <protection locked="0"/>
    </xf>
    <xf numFmtId="10" fontId="29" fillId="0" borderId="9" xfId="38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21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</xf>
    <xf numFmtId="0" fontId="27" fillId="0" borderId="35" xfId="0" applyFont="1" applyBorder="1" applyAlignment="1" applyProtection="1">
      <alignment horizontal="center" vertical="center" wrapText="1"/>
    </xf>
    <xf numFmtId="0" fontId="27" fillId="0" borderId="29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27" fillId="0" borderId="26" xfId="0" applyFont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10" fontId="29" fillId="0" borderId="20" xfId="38" applyNumberFormat="1" applyFont="1" applyFill="1" applyBorder="1" applyAlignment="1" applyProtection="1">
      <alignment horizontal="center" vertical="center" wrapText="1"/>
      <protection locked="0"/>
    </xf>
    <xf numFmtId="10" fontId="29" fillId="0" borderId="21" xfId="38" applyNumberFormat="1" applyFont="1" applyFill="1" applyBorder="1" applyAlignment="1" applyProtection="1">
      <alignment horizontal="center" vertical="center" wrapText="1"/>
      <protection locked="0"/>
    </xf>
    <xf numFmtId="10" fontId="29" fillId="0" borderId="12" xfId="38" applyNumberFormat="1" applyFont="1" applyFill="1" applyBorder="1" applyAlignment="1" applyProtection="1">
      <alignment horizontal="center" vertical="center" wrapText="1"/>
      <protection locked="0"/>
    </xf>
    <xf numFmtId="9" fontId="1" fillId="0" borderId="20" xfId="38" applyFont="1" applyFill="1" applyBorder="1" applyAlignment="1" applyProtection="1">
      <alignment horizontal="center" vertical="center" wrapText="1"/>
      <protection locked="0"/>
    </xf>
    <xf numFmtId="9" fontId="1" fillId="0" borderId="21" xfId="38" applyFont="1" applyFill="1" applyBorder="1" applyAlignment="1" applyProtection="1">
      <alignment horizontal="center" vertical="center" wrapText="1"/>
      <protection locked="0"/>
    </xf>
    <xf numFmtId="9" fontId="1" fillId="0" borderId="12" xfId="38" applyFont="1" applyFill="1" applyBorder="1" applyAlignment="1" applyProtection="1">
      <alignment horizontal="center" vertical="center" wrapText="1"/>
      <protection locked="0"/>
    </xf>
    <xf numFmtId="9" fontId="1" fillId="0" borderId="33" xfId="38" applyFont="1" applyBorder="1" applyAlignment="1">
      <alignment horizontal="center" vertical="center" wrapText="1"/>
    </xf>
    <xf numFmtId="9" fontId="1" fillId="0" borderId="10" xfId="38" applyFont="1" applyBorder="1" applyAlignment="1">
      <alignment horizontal="center" vertical="center" wrapText="1"/>
    </xf>
    <xf numFmtId="1" fontId="1" fillId="0" borderId="33" xfId="36" applyNumberFormat="1" applyBorder="1" applyAlignment="1">
      <alignment horizontal="center" vertical="center" wrapText="1"/>
    </xf>
    <xf numFmtId="1" fontId="1" fillId="0" borderId="10" xfId="36" applyNumberForma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9" fontId="1" fillId="0" borderId="33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27" fillId="0" borderId="28" xfId="0" applyFont="1" applyFill="1" applyBorder="1" applyAlignment="1" applyProtection="1">
      <alignment horizontal="center" vertical="center" wrapText="1"/>
    </xf>
    <xf numFmtId="0" fontId="27" fillId="0" borderId="35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16" xfId="0" applyFont="1" applyFill="1" applyBorder="1" applyAlignment="1" applyProtection="1">
      <alignment horizontal="center" vertical="center" wrapText="1"/>
    </xf>
    <xf numFmtId="0" fontId="27" fillId="0" borderId="25" xfId="0" applyFont="1" applyFill="1" applyBorder="1" applyAlignment="1" applyProtection="1">
      <alignment horizontal="center" vertical="center" wrapText="1"/>
    </xf>
    <xf numFmtId="0" fontId="27" fillId="0" borderId="26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0" fontId="27" fillId="0" borderId="21" xfId="0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9" fillId="26" borderId="9" xfId="3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10" fontId="1" fillId="0" borderId="20" xfId="38" applyNumberFormat="1" applyFont="1" applyFill="1" applyBorder="1" applyAlignment="1" applyProtection="1">
      <alignment horizontal="center" vertical="center" wrapText="1"/>
      <protection locked="0"/>
    </xf>
    <xf numFmtId="10" fontId="1" fillId="0" borderId="12" xfId="38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left" vertical="center" wrapText="1"/>
    </xf>
    <xf numFmtId="0" fontId="22" fillId="0" borderId="23" xfId="0" applyFont="1" applyFill="1" applyBorder="1" applyAlignment="1" applyProtection="1">
      <alignment horizontal="left" vertical="center" wrapText="1"/>
    </xf>
    <xf numFmtId="0" fontId="22" fillId="0" borderId="24" xfId="0" applyFont="1" applyFill="1" applyBorder="1" applyAlignment="1" applyProtection="1">
      <alignment horizontal="left" vertical="center" wrapText="1"/>
    </xf>
    <xf numFmtId="0" fontId="22" fillId="0" borderId="25" xfId="0" applyFont="1" applyFill="1" applyBorder="1" applyAlignment="1" applyProtection="1">
      <alignment horizontal="left" vertical="center" wrapText="1"/>
    </xf>
    <xf numFmtId="0" fontId="22" fillId="0" borderId="26" xfId="0" applyFont="1" applyFill="1" applyBorder="1" applyAlignment="1" applyProtection="1">
      <alignment horizontal="left" vertical="center" wrapText="1"/>
    </xf>
    <xf numFmtId="0" fontId="22" fillId="0" borderId="27" xfId="0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22" fillId="0" borderId="30" xfId="0" applyFont="1" applyFill="1" applyBorder="1" applyAlignment="1" applyProtection="1">
      <alignment horizontal="justify" vertical="center" wrapText="1"/>
    </xf>
    <xf numFmtId="0" fontId="22" fillId="0" borderId="31" xfId="0" applyFont="1" applyFill="1" applyBorder="1" applyAlignment="1" applyProtection="1">
      <alignment horizontal="justify" vertical="center" wrapText="1"/>
    </xf>
    <xf numFmtId="0" fontId="22" fillId="0" borderId="32" xfId="0" applyFont="1" applyFill="1" applyBorder="1" applyAlignment="1" applyProtection="1">
      <alignment horizontal="justify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9" fillId="26" borderId="9" xfId="0" applyFont="1" applyFill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justify" vertical="center" wrapText="1"/>
    </xf>
    <xf numFmtId="1" fontId="22" fillId="0" borderId="9" xfId="0" applyNumberFormat="1" applyFont="1" applyFill="1" applyBorder="1" applyAlignment="1" applyProtection="1">
      <alignment horizontal="justify" vertical="center" wrapText="1"/>
    </xf>
    <xf numFmtId="1" fontId="22" fillId="0" borderId="11" xfId="0" applyNumberFormat="1" applyFont="1" applyFill="1" applyBorder="1" applyAlignment="1" applyProtection="1">
      <alignment horizontal="justify" vertical="center" wrapText="1"/>
    </xf>
    <xf numFmtId="0" fontId="19" fillId="26" borderId="22" xfId="0" applyFont="1" applyFill="1" applyBorder="1" applyAlignment="1" applyProtection="1">
      <alignment horizontal="left" vertical="center" wrapText="1"/>
    </xf>
    <xf numFmtId="0" fontId="19" fillId="26" borderId="23" xfId="0" applyFont="1" applyFill="1" applyBorder="1" applyAlignment="1" applyProtection="1">
      <alignment horizontal="left" vertical="center" wrapText="1"/>
    </xf>
    <xf numFmtId="0" fontId="19" fillId="26" borderId="24" xfId="0" applyFont="1" applyFill="1" applyBorder="1" applyAlignment="1" applyProtection="1">
      <alignment horizontal="left" vertical="center" wrapText="1"/>
    </xf>
    <xf numFmtId="0" fontId="19" fillId="26" borderId="25" xfId="0" applyFont="1" applyFill="1" applyBorder="1" applyAlignment="1" applyProtection="1">
      <alignment horizontal="left" vertical="center" wrapText="1"/>
    </xf>
    <xf numFmtId="0" fontId="19" fillId="26" borderId="26" xfId="0" applyFont="1" applyFill="1" applyBorder="1" applyAlignment="1" applyProtection="1">
      <alignment horizontal="left" vertical="center" wrapText="1"/>
    </xf>
    <xf numFmtId="0" fontId="19" fillId="26" borderId="27" xfId="0" applyFont="1" applyFill="1" applyBorder="1" applyAlignment="1" applyProtection="1">
      <alignment horizontal="left" vertical="center" wrapText="1"/>
    </xf>
    <xf numFmtId="49" fontId="23" fillId="0" borderId="21" xfId="32" applyNumberFormat="1" applyFont="1" applyBorder="1" applyAlignment="1" applyProtection="1">
      <alignment horizontal="center" vertical="center" wrapText="1"/>
      <protection locked="0"/>
    </xf>
    <xf numFmtId="14" fontId="21" fillId="0" borderId="9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49" fontId="19" fillId="0" borderId="9" xfId="32" applyNumberFormat="1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" fillId="25" borderId="33" xfId="36" applyFill="1" applyBorder="1" applyAlignment="1">
      <alignment horizontal="center" vertical="center" wrapText="1"/>
    </xf>
    <xf numFmtId="0" fontId="1" fillId="25" borderId="10" xfId="36" applyFill="1" applyBorder="1" applyAlignment="1">
      <alignment horizontal="center" vertical="center" wrapText="1"/>
    </xf>
    <xf numFmtId="49" fontId="19" fillId="0" borderId="21" xfId="32" applyNumberFormat="1" applyFont="1" applyBorder="1" applyAlignment="1" applyProtection="1">
      <alignment horizontal="center" vertical="center" wrapText="1"/>
      <protection locked="0"/>
    </xf>
    <xf numFmtId="49" fontId="23" fillId="26" borderId="9" xfId="32" applyNumberFormat="1" applyFont="1" applyFill="1" applyBorder="1" applyAlignment="1" applyProtection="1">
      <alignment horizontal="center" vertical="center" wrapText="1"/>
      <protection locked="0"/>
    </xf>
    <xf numFmtId="2" fontId="29" fillId="0" borderId="20" xfId="38" applyNumberFormat="1" applyFont="1" applyFill="1" applyBorder="1" applyAlignment="1" applyProtection="1">
      <alignment horizontal="center" vertical="center" wrapText="1"/>
      <protection locked="0"/>
    </xf>
    <xf numFmtId="2" fontId="29" fillId="0" borderId="21" xfId="38" applyNumberFormat="1" applyFont="1" applyFill="1" applyBorder="1" applyAlignment="1" applyProtection="1">
      <alignment horizontal="center" vertical="center" wrapText="1"/>
      <protection locked="0"/>
    </xf>
    <xf numFmtId="2" fontId="29" fillId="0" borderId="12" xfId="38" applyNumberFormat="1" applyFont="1" applyFill="1" applyBorder="1" applyAlignment="1" applyProtection="1">
      <alignment horizontal="center" vertical="center" wrapText="1"/>
      <protection locked="0"/>
    </xf>
    <xf numFmtId="9" fontId="32" fillId="0" borderId="20" xfId="38" applyFont="1" applyFill="1" applyBorder="1" applyAlignment="1" applyProtection="1">
      <alignment horizontal="center" vertical="center" wrapText="1"/>
    </xf>
    <xf numFmtId="9" fontId="32" fillId="0" borderId="21" xfId="38" applyFont="1" applyFill="1" applyBorder="1" applyAlignment="1" applyProtection="1">
      <alignment horizontal="center" vertical="center" wrapText="1"/>
    </xf>
    <xf numFmtId="9" fontId="32" fillId="0" borderId="12" xfId="38" applyFont="1" applyFill="1" applyBorder="1" applyAlignment="1" applyProtection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32" fillId="0" borderId="20" xfId="32" applyNumberFormat="1" applyFont="1" applyBorder="1" applyAlignment="1" applyProtection="1">
      <alignment horizontal="center" vertical="center" wrapText="1"/>
    </xf>
    <xf numFmtId="1" fontId="32" fillId="0" borderId="21" xfId="32" applyNumberFormat="1" applyFont="1" applyBorder="1" applyAlignment="1" applyProtection="1">
      <alignment horizontal="center" vertical="center" wrapText="1"/>
    </xf>
    <xf numFmtId="1" fontId="32" fillId="0" borderId="12" xfId="32" applyNumberFormat="1" applyFont="1" applyBorder="1" applyAlignment="1" applyProtection="1">
      <alignment horizontal="center" vertical="center" wrapText="1"/>
    </xf>
    <xf numFmtId="9" fontId="32" fillId="0" borderId="20" xfId="38" applyFont="1" applyBorder="1" applyAlignment="1" applyProtection="1">
      <alignment horizontal="center" vertical="center" wrapText="1"/>
    </xf>
    <xf numFmtId="9" fontId="32" fillId="0" borderId="21" xfId="38" applyFont="1" applyBorder="1" applyAlignment="1" applyProtection="1">
      <alignment horizontal="center" vertical="center" wrapText="1"/>
    </xf>
    <xf numFmtId="9" fontId="32" fillId="0" borderId="12" xfId="38" applyFont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49" fontId="19" fillId="0" borderId="9" xfId="32" applyNumberFormat="1" applyFont="1" applyBorder="1" applyAlignment="1" applyProtection="1">
      <alignment horizontal="center" vertical="center" wrapText="1"/>
      <protection locked="0"/>
    </xf>
    <xf numFmtId="49" fontId="19" fillId="0" borderId="20" xfId="32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31" fillId="0" borderId="9" xfId="0" applyFont="1" applyFill="1" applyBorder="1" applyAlignment="1" applyProtection="1">
      <alignment horizontal="center" vertical="center"/>
      <protection locked="0"/>
    </xf>
    <xf numFmtId="0" fontId="27" fillId="24" borderId="9" xfId="0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</xf>
    <xf numFmtId="1" fontId="32" fillId="0" borderId="9" xfId="32" applyNumberFormat="1" applyFont="1" applyBorder="1" applyAlignment="1" applyProtection="1">
      <alignment horizontal="center" vertical="center" wrapText="1"/>
    </xf>
    <xf numFmtId="0" fontId="19" fillId="26" borderId="13" xfId="0" applyFont="1" applyFill="1" applyBorder="1" applyAlignment="1" applyProtection="1">
      <alignment horizontal="left" vertical="center" wrapText="1"/>
    </xf>
    <xf numFmtId="0" fontId="19" fillId="26" borderId="11" xfId="0" applyFont="1" applyFill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</xf>
    <xf numFmtId="0" fontId="32" fillId="0" borderId="9" xfId="0" applyFont="1" applyBorder="1" applyAlignment="1" applyProtection="1">
      <alignment horizontal="center" vertical="center" wrapText="1"/>
    </xf>
    <xf numFmtId="0" fontId="1" fillId="26" borderId="9" xfId="0" applyFont="1" applyFill="1" applyBorder="1" applyAlignment="1" applyProtection="1">
      <alignment horizontal="center" vertical="center" wrapText="1"/>
      <protection locked="0"/>
    </xf>
    <xf numFmtId="0" fontId="0" fillId="26" borderId="9" xfId="0" applyFill="1" applyBorder="1" applyAlignment="1" applyProtection="1">
      <alignment horizontal="center" vertical="center" wrapText="1"/>
      <protection locked="0"/>
    </xf>
    <xf numFmtId="49" fontId="19" fillId="0" borderId="9" xfId="32" applyNumberFormat="1" applyFont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left" vertical="center" wrapText="1"/>
    </xf>
    <xf numFmtId="0" fontId="19" fillId="26" borderId="9" xfId="0" applyFont="1" applyFill="1" applyBorder="1" applyAlignment="1" applyProtection="1">
      <alignment horizontal="center" vertical="center" wrapText="1"/>
      <protection locked="0"/>
    </xf>
    <xf numFmtId="9" fontId="1" fillId="0" borderId="20" xfId="38" applyFont="1" applyFill="1" applyBorder="1" applyAlignment="1" applyProtection="1">
      <alignment horizontal="center" vertical="center" wrapText="1"/>
    </xf>
    <xf numFmtId="9" fontId="1" fillId="0" borderId="12" xfId="38" applyFont="1" applyFill="1" applyBorder="1" applyAlignment="1" applyProtection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 applyProtection="1">
      <alignment horizontal="justify" vertical="center" wrapText="1"/>
    </xf>
    <xf numFmtId="0" fontId="27" fillId="0" borderId="34" xfId="0" applyFont="1" applyFill="1" applyBorder="1" applyAlignment="1" applyProtection="1">
      <alignment horizontal="justify" vertical="center" wrapText="1"/>
    </xf>
    <xf numFmtId="0" fontId="27" fillId="0" borderId="10" xfId="0" applyFont="1" applyFill="1" applyBorder="1" applyAlignment="1" applyProtection="1">
      <alignment horizontal="justify" vertical="center" wrapText="1"/>
    </xf>
    <xf numFmtId="0" fontId="1" fillId="0" borderId="33" xfId="36" applyFill="1" applyBorder="1" applyAlignment="1">
      <alignment horizontal="center" vertical="center" wrapText="1"/>
    </xf>
    <xf numFmtId="0" fontId="1" fillId="0" borderId="10" xfId="36" applyFill="1" applyBorder="1" applyAlignment="1">
      <alignment horizontal="center" vertical="center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_FORMATO POA" xfId="32"/>
    <cellStyle name="Millares_Libro2" xfId="33"/>
    <cellStyle name="Moneda [0]" xfId="34" builtinId="7"/>
    <cellStyle name="Moneda [0] 2" xfId="46"/>
    <cellStyle name="Neutral" xfId="35" builtinId="28" customBuiltin="1"/>
    <cellStyle name="Normal" xfId="0" builtinId="0"/>
    <cellStyle name="Normal 2" xfId="36"/>
    <cellStyle name="Notas" xfId="37" builtinId="10" customBuiltin="1"/>
    <cellStyle name="Porcentaje" xfId="38" builtinId="5"/>
    <cellStyle name="Porcentaje 2" xfId="47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2</xdr:col>
      <xdr:colOff>571500</xdr:colOff>
      <xdr:row>4</xdr:row>
      <xdr:rowOff>381000</xdr:rowOff>
    </xdr:to>
    <xdr:pic>
      <xdr:nvPicPr>
        <xdr:cNvPr id="1158" name="1 Imagen" descr="LOGO DOCUMENTOS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933575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Y60"/>
  <sheetViews>
    <sheetView showGridLines="0" tabSelected="1" topLeftCell="A37" zoomScale="64" zoomScaleNormal="64" workbookViewId="0">
      <selection activeCell="H39" sqref="H39:I39"/>
    </sheetView>
  </sheetViews>
  <sheetFormatPr baseColWidth="10" defaultColWidth="11.42578125" defaultRowHeight="12.75" x14ac:dyDescent="0.2"/>
  <cols>
    <col min="1" max="1" width="8.42578125" style="1" customWidth="1"/>
    <col min="2" max="2" width="16.5703125" style="1" customWidth="1"/>
    <col min="3" max="4" width="13.140625" style="1" customWidth="1"/>
    <col min="5" max="5" width="17.140625" style="1" customWidth="1"/>
    <col min="6" max="6" width="11.42578125" style="1" customWidth="1"/>
    <col min="7" max="7" width="60.5703125" style="7" customWidth="1"/>
    <col min="8" max="8" width="25.140625" style="1" customWidth="1"/>
    <col min="9" max="9" width="21.5703125" style="1" customWidth="1"/>
    <col min="10" max="10" width="28.28515625" style="36" customWidth="1"/>
    <col min="11" max="11" width="15.7109375" style="1" customWidth="1"/>
    <col min="12" max="12" width="16.5703125" style="1" customWidth="1"/>
    <col min="13" max="13" width="19" style="8" customWidth="1"/>
    <col min="14" max="14" width="23.7109375" style="8" customWidth="1"/>
    <col min="15" max="15" width="22.5703125" style="8" customWidth="1"/>
    <col min="16" max="16" width="19" style="8" customWidth="1"/>
    <col min="17" max="17" width="20.7109375" style="8" customWidth="1"/>
    <col min="18" max="18" width="20.85546875" style="1" customWidth="1"/>
    <col min="19" max="19" width="20.28515625" style="38" customWidth="1"/>
    <col min="20" max="20" width="20.140625" style="1" customWidth="1"/>
    <col min="21" max="21" width="20.85546875" style="1" customWidth="1"/>
    <col min="22" max="22" width="77" style="1" customWidth="1"/>
    <col min="23" max="23" width="51.140625" style="1" customWidth="1"/>
    <col min="24" max="24" width="19.42578125" style="1" hidden="1" customWidth="1"/>
    <col min="25" max="25" width="23" style="1" hidden="1" customWidth="1"/>
    <col min="26" max="16384" width="11.42578125" style="1"/>
  </cols>
  <sheetData>
    <row r="1" spans="1:23" ht="33" customHeight="1" x14ac:dyDescent="0.2">
      <c r="A1" s="216"/>
      <c r="B1" s="216"/>
      <c r="C1" s="216"/>
      <c r="D1" s="222" t="s">
        <v>15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17" t="s">
        <v>35</v>
      </c>
      <c r="U1" s="217"/>
      <c r="V1" s="217"/>
      <c r="W1" s="217"/>
    </row>
    <row r="2" spans="1:23" ht="38.25" customHeight="1" x14ac:dyDescent="0.2">
      <c r="A2" s="216"/>
      <c r="B2" s="216"/>
      <c r="C2" s="216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0" t="s">
        <v>16</v>
      </c>
      <c r="U2" s="220"/>
      <c r="V2" s="220"/>
      <c r="W2" s="220"/>
    </row>
    <row r="3" spans="1:23" ht="19.5" customHeight="1" x14ac:dyDescent="0.2">
      <c r="A3" s="216"/>
      <c r="B3" s="216"/>
      <c r="C3" s="216"/>
      <c r="D3" s="222" t="s">
        <v>17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0" t="s">
        <v>18</v>
      </c>
      <c r="U3" s="220"/>
      <c r="V3" s="220"/>
      <c r="W3" s="220" t="s">
        <v>19</v>
      </c>
    </row>
    <row r="4" spans="1:23" ht="19.5" customHeight="1" x14ac:dyDescent="0.2">
      <c r="A4" s="216"/>
      <c r="B4" s="216"/>
      <c r="C4" s="216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0"/>
      <c r="U4" s="220"/>
      <c r="V4" s="220"/>
      <c r="W4" s="220"/>
    </row>
    <row r="5" spans="1:23" ht="48" customHeight="1" x14ac:dyDescent="0.2">
      <c r="A5" s="216"/>
      <c r="B5" s="216"/>
      <c r="C5" s="216"/>
      <c r="D5" s="223" t="s">
        <v>40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1" t="s">
        <v>90</v>
      </c>
      <c r="U5" s="221"/>
      <c r="V5" s="221"/>
      <c r="W5" s="48">
        <v>44152</v>
      </c>
    </row>
    <row r="6" spans="1:23" ht="20.25" customHeight="1" x14ac:dyDescent="0.2">
      <c r="A6" s="43"/>
      <c r="B6" s="2"/>
      <c r="C6" s="2"/>
      <c r="D6" s="2"/>
      <c r="E6" s="2"/>
      <c r="F6" s="2"/>
      <c r="G6" s="2"/>
      <c r="H6" s="2"/>
      <c r="I6" s="2"/>
      <c r="J6" s="2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4"/>
    </row>
    <row r="7" spans="1:23" ht="20.25" customHeight="1" x14ac:dyDescent="0.2">
      <c r="A7" s="45"/>
      <c r="B7" s="10"/>
      <c r="C7" s="10"/>
      <c r="D7" s="10"/>
      <c r="E7" s="10"/>
      <c r="F7" s="10"/>
      <c r="G7" s="46"/>
      <c r="H7" s="10"/>
      <c r="I7" s="11"/>
      <c r="J7" s="29"/>
      <c r="K7" s="11"/>
      <c r="L7" s="11"/>
      <c r="M7" s="2"/>
      <c r="N7" s="2"/>
      <c r="O7" s="2"/>
      <c r="P7" s="2"/>
      <c r="Q7" s="2"/>
      <c r="R7" s="2"/>
      <c r="S7" s="2"/>
      <c r="T7" s="2"/>
      <c r="U7" s="2"/>
      <c r="V7" s="2"/>
      <c r="W7" s="44"/>
    </row>
    <row r="8" spans="1:23" ht="16.5" customHeight="1" x14ac:dyDescent="0.2">
      <c r="A8" s="45"/>
      <c r="B8" s="10"/>
      <c r="C8" s="10"/>
      <c r="D8" s="10"/>
      <c r="E8" s="10"/>
      <c r="F8" s="10"/>
      <c r="G8" s="46"/>
      <c r="H8" s="10"/>
      <c r="I8" s="12"/>
      <c r="J8" s="30"/>
      <c r="K8" s="12"/>
      <c r="L8" s="12"/>
      <c r="M8" s="3"/>
      <c r="N8" s="3"/>
      <c r="O8" s="3"/>
      <c r="P8" s="3"/>
      <c r="Q8" s="3"/>
      <c r="R8" s="3"/>
      <c r="S8" s="3"/>
      <c r="T8" s="3"/>
      <c r="U8" s="3"/>
      <c r="V8" s="10"/>
      <c r="W8" s="44"/>
    </row>
    <row r="9" spans="1:23" ht="44.25" customHeight="1" x14ac:dyDescent="0.2">
      <c r="A9" s="45"/>
      <c r="B9" s="10"/>
      <c r="C9" s="10"/>
      <c r="D9" s="10"/>
      <c r="E9" s="10"/>
      <c r="F9" s="10"/>
      <c r="G9" s="46"/>
      <c r="H9" s="10"/>
      <c r="I9" s="12"/>
      <c r="J9" s="30"/>
      <c r="K9" s="12"/>
      <c r="L9" s="12"/>
      <c r="M9" s="3"/>
      <c r="N9" s="3"/>
      <c r="O9" s="3"/>
      <c r="P9" s="3"/>
      <c r="Q9" s="3"/>
      <c r="R9" s="3"/>
      <c r="S9" s="3"/>
      <c r="T9" s="3"/>
      <c r="U9" s="3"/>
      <c r="V9" s="10"/>
      <c r="W9" s="44"/>
    </row>
    <row r="10" spans="1:23" ht="9" customHeight="1" thickBot="1" x14ac:dyDescent="0.25">
      <c r="A10" s="47"/>
      <c r="B10" s="15"/>
      <c r="C10" s="15"/>
      <c r="D10" s="15"/>
      <c r="E10" s="15"/>
      <c r="F10" s="15"/>
      <c r="G10" s="14"/>
      <c r="H10" s="15"/>
      <c r="I10" s="15"/>
      <c r="J10" s="31"/>
      <c r="K10" s="15"/>
      <c r="L10" s="15"/>
      <c r="M10" s="5"/>
      <c r="N10" s="5"/>
      <c r="O10" s="5"/>
      <c r="P10" s="5"/>
      <c r="Q10" s="5"/>
      <c r="R10" s="4"/>
      <c r="S10" s="37"/>
      <c r="T10" s="4"/>
      <c r="U10" s="4"/>
      <c r="V10" s="10"/>
      <c r="W10" s="44"/>
    </row>
    <row r="11" spans="1:23" ht="36" customHeight="1" thickBot="1" x14ac:dyDescent="0.25">
      <c r="A11" s="226" t="s">
        <v>5</v>
      </c>
      <c r="B11" s="226"/>
      <c r="C11" s="226"/>
      <c r="D11" s="169" t="s">
        <v>44</v>
      </c>
      <c r="E11" s="170"/>
      <c r="F11" s="170"/>
      <c r="G11" s="171"/>
      <c r="H11" s="89" t="s">
        <v>2</v>
      </c>
      <c r="I11" s="90" t="s">
        <v>3</v>
      </c>
      <c r="J11" s="32"/>
      <c r="K11" s="162" t="s">
        <v>20</v>
      </c>
      <c r="L11" s="163"/>
      <c r="M11" s="224" t="s">
        <v>99</v>
      </c>
      <c r="N11" s="224"/>
      <c r="O11" s="224"/>
      <c r="P11" s="224"/>
      <c r="Q11" s="235" t="s">
        <v>94</v>
      </c>
      <c r="R11" s="235"/>
      <c r="S11" s="24"/>
      <c r="T11" s="24"/>
      <c r="U11" s="24"/>
      <c r="V11" s="24"/>
      <c r="W11" s="44"/>
    </row>
    <row r="12" spans="1:23" ht="47.25" customHeight="1" x14ac:dyDescent="0.2">
      <c r="A12" s="178" t="s">
        <v>25</v>
      </c>
      <c r="B12" s="179"/>
      <c r="C12" s="180"/>
      <c r="D12" s="155" t="s">
        <v>45</v>
      </c>
      <c r="E12" s="156"/>
      <c r="F12" s="156"/>
      <c r="G12" s="157"/>
      <c r="H12" s="27" t="s">
        <v>4</v>
      </c>
      <c r="I12" s="52">
        <v>560028555</v>
      </c>
      <c r="J12" s="33"/>
      <c r="K12" s="164"/>
      <c r="L12" s="165"/>
      <c r="M12" s="91" t="s">
        <v>91</v>
      </c>
      <c r="N12" s="91" t="s">
        <v>92</v>
      </c>
      <c r="O12" s="91" t="s">
        <v>93</v>
      </c>
      <c r="P12" s="91" t="s">
        <v>88</v>
      </c>
      <c r="Q12" s="235"/>
      <c r="R12" s="235"/>
      <c r="S12" s="6"/>
      <c r="T12" s="6"/>
      <c r="U12" s="6"/>
      <c r="V12" s="6"/>
      <c r="W12" s="44"/>
    </row>
    <row r="13" spans="1:23" ht="32.25" customHeight="1" x14ac:dyDescent="0.2">
      <c r="A13" s="181"/>
      <c r="B13" s="182"/>
      <c r="C13" s="183"/>
      <c r="D13" s="158"/>
      <c r="E13" s="159"/>
      <c r="F13" s="159"/>
      <c r="G13" s="160"/>
      <c r="H13" s="16" t="s">
        <v>6</v>
      </c>
      <c r="I13" s="53" t="s">
        <v>7</v>
      </c>
      <c r="J13" s="33"/>
      <c r="K13" s="166"/>
      <c r="L13" s="167"/>
      <c r="M13" s="13" t="s">
        <v>43</v>
      </c>
      <c r="N13" s="51"/>
      <c r="O13" s="13"/>
      <c r="P13" s="13"/>
      <c r="Q13" s="235"/>
      <c r="R13" s="235"/>
      <c r="S13" s="6"/>
      <c r="T13" s="6"/>
      <c r="U13" s="6"/>
      <c r="V13" s="6"/>
      <c r="W13" s="44"/>
    </row>
    <row r="14" spans="1:23" ht="16.5" customHeight="1" x14ac:dyDescent="0.2">
      <c r="A14" s="174" t="s">
        <v>0</v>
      </c>
      <c r="B14" s="174"/>
      <c r="C14" s="174"/>
      <c r="D14" s="175" t="s">
        <v>46</v>
      </c>
      <c r="E14" s="175"/>
      <c r="F14" s="175"/>
      <c r="G14" s="175"/>
      <c r="H14" s="16" t="s">
        <v>8</v>
      </c>
      <c r="I14" s="53" t="s">
        <v>7</v>
      </c>
      <c r="J14" s="34"/>
      <c r="K14" s="17"/>
      <c r="L14" s="18"/>
      <c r="M14" s="6"/>
      <c r="N14" s="6"/>
      <c r="O14" s="6"/>
      <c r="P14" s="6"/>
      <c r="Q14" s="6"/>
      <c r="R14" s="6"/>
      <c r="S14" s="6"/>
      <c r="T14" s="6"/>
      <c r="U14" s="6"/>
      <c r="V14" s="6"/>
      <c r="W14" s="44"/>
    </row>
    <row r="15" spans="1:23" ht="16.5" customHeight="1" x14ac:dyDescent="0.2">
      <c r="A15" s="174"/>
      <c r="B15" s="174"/>
      <c r="C15" s="174"/>
      <c r="D15" s="175"/>
      <c r="E15" s="175"/>
      <c r="F15" s="175"/>
      <c r="G15" s="175"/>
      <c r="H15" s="16" t="s">
        <v>9</v>
      </c>
      <c r="I15" s="53" t="s">
        <v>7</v>
      </c>
      <c r="J15" s="34"/>
      <c r="K15" s="17"/>
      <c r="L15" s="18"/>
      <c r="M15" s="6"/>
      <c r="N15" s="6"/>
      <c r="O15" s="6"/>
      <c r="P15" s="6"/>
      <c r="Q15" s="6"/>
      <c r="R15" s="6"/>
      <c r="S15" s="6"/>
      <c r="T15" s="6"/>
      <c r="U15" s="6"/>
      <c r="V15" s="6"/>
      <c r="W15" s="44"/>
    </row>
    <row r="16" spans="1:23" ht="16.5" customHeight="1" x14ac:dyDescent="0.2">
      <c r="A16" s="174"/>
      <c r="B16" s="174"/>
      <c r="C16" s="174"/>
      <c r="D16" s="175"/>
      <c r="E16" s="175"/>
      <c r="F16" s="175"/>
      <c r="G16" s="175"/>
      <c r="H16" s="16" t="s">
        <v>10</v>
      </c>
      <c r="I16" s="53" t="s">
        <v>7</v>
      </c>
      <c r="J16" s="34"/>
      <c r="K16" s="17"/>
      <c r="L16" s="18"/>
      <c r="M16" s="6"/>
      <c r="N16" s="6"/>
      <c r="O16" s="6"/>
      <c r="P16" s="6"/>
      <c r="Q16" s="6"/>
      <c r="R16" s="6"/>
      <c r="S16" s="6"/>
      <c r="T16" s="6"/>
      <c r="U16" s="6"/>
      <c r="V16" s="6"/>
      <c r="W16" s="44"/>
    </row>
    <row r="17" spans="1:25" ht="16.5" customHeight="1" x14ac:dyDescent="0.2">
      <c r="A17" s="174" t="s">
        <v>26</v>
      </c>
      <c r="B17" s="174"/>
      <c r="C17" s="174"/>
      <c r="D17" s="176"/>
      <c r="E17" s="176"/>
      <c r="F17" s="176"/>
      <c r="G17" s="176"/>
      <c r="H17" s="16" t="s">
        <v>27</v>
      </c>
      <c r="I17" s="53" t="s">
        <v>7</v>
      </c>
      <c r="J17" s="34"/>
      <c r="K17" s="17"/>
      <c r="L17" s="18"/>
      <c r="M17" s="6"/>
      <c r="N17" s="6"/>
      <c r="O17" s="6"/>
      <c r="P17" s="6"/>
      <c r="Q17" s="6"/>
      <c r="R17" s="6"/>
      <c r="S17" s="6"/>
      <c r="T17" s="6"/>
      <c r="U17" s="6"/>
      <c r="V17" s="6"/>
      <c r="W17" s="44"/>
    </row>
    <row r="18" spans="1:25" ht="16.5" customHeight="1" x14ac:dyDescent="0.2">
      <c r="A18" s="174"/>
      <c r="B18" s="174"/>
      <c r="C18" s="174"/>
      <c r="D18" s="176"/>
      <c r="E18" s="176"/>
      <c r="F18" s="176"/>
      <c r="G18" s="176"/>
      <c r="H18" s="16" t="s">
        <v>28</v>
      </c>
      <c r="I18" s="53" t="s">
        <v>7</v>
      </c>
      <c r="J18" s="34"/>
      <c r="K18" s="17"/>
      <c r="L18" s="18"/>
      <c r="M18" s="6"/>
      <c r="N18" s="6"/>
      <c r="O18" s="6"/>
      <c r="P18" s="6"/>
      <c r="Q18" s="6"/>
      <c r="R18" s="6"/>
      <c r="S18" s="6"/>
      <c r="T18" s="6"/>
      <c r="U18" s="6"/>
      <c r="V18" s="6"/>
      <c r="W18" s="44"/>
    </row>
    <row r="19" spans="1:25" ht="33" customHeight="1" thickBot="1" x14ac:dyDescent="0.25">
      <c r="A19" s="227"/>
      <c r="B19" s="227"/>
      <c r="C19" s="227"/>
      <c r="D19" s="177"/>
      <c r="E19" s="177"/>
      <c r="F19" s="177"/>
      <c r="G19" s="177"/>
      <c r="H19" s="26" t="s">
        <v>1</v>
      </c>
      <c r="I19" s="59">
        <f>SUM(I12:I18)</f>
        <v>560028555</v>
      </c>
      <c r="J19" s="34"/>
      <c r="K19" s="17"/>
      <c r="L19" s="18"/>
      <c r="M19" s="6"/>
      <c r="N19" s="6"/>
      <c r="O19" s="6"/>
      <c r="P19" s="6"/>
      <c r="Q19" s="6"/>
      <c r="R19" s="6"/>
      <c r="S19" s="6"/>
      <c r="T19" s="6"/>
      <c r="U19" s="6"/>
      <c r="V19" s="6"/>
      <c r="W19" s="44"/>
    </row>
    <row r="20" spans="1:25" ht="30.75" customHeight="1" x14ac:dyDescent="0.2">
      <c r="A20" s="228" t="s">
        <v>41</v>
      </c>
      <c r="B20" s="229" t="s">
        <v>42</v>
      </c>
      <c r="C20" s="229"/>
      <c r="D20" s="229"/>
      <c r="E20" s="229"/>
      <c r="F20" s="229"/>
      <c r="G20" s="230" t="s">
        <v>34</v>
      </c>
      <c r="H20" s="194" t="s">
        <v>98</v>
      </c>
      <c r="I20" s="195"/>
      <c r="J20" s="225" t="s">
        <v>97</v>
      </c>
      <c r="K20" s="168" t="s">
        <v>33</v>
      </c>
      <c r="L20" s="168"/>
      <c r="M20" s="193" t="s">
        <v>96</v>
      </c>
      <c r="N20" s="193"/>
      <c r="O20" s="193" t="s">
        <v>95</v>
      </c>
      <c r="P20" s="193"/>
      <c r="Q20" s="150" t="s">
        <v>22</v>
      </c>
      <c r="R20" s="236" t="s">
        <v>23</v>
      </c>
      <c r="S20" s="234" t="s">
        <v>24</v>
      </c>
      <c r="T20" s="236" t="s">
        <v>37</v>
      </c>
      <c r="U20" s="234" t="s">
        <v>38</v>
      </c>
      <c r="V20" s="149" t="s">
        <v>31</v>
      </c>
      <c r="W20" s="232" t="s">
        <v>39</v>
      </c>
    </row>
    <row r="21" spans="1:25" ht="12.75" customHeight="1" x14ac:dyDescent="0.2">
      <c r="A21" s="224"/>
      <c r="B21" s="168"/>
      <c r="C21" s="168"/>
      <c r="D21" s="168"/>
      <c r="E21" s="168"/>
      <c r="F21" s="168"/>
      <c r="G21" s="231"/>
      <c r="H21" s="194"/>
      <c r="I21" s="195"/>
      <c r="J21" s="225"/>
      <c r="K21" s="168"/>
      <c r="L21" s="168"/>
      <c r="M21" s="201" t="s">
        <v>21</v>
      </c>
      <c r="N21" s="218" t="s">
        <v>14</v>
      </c>
      <c r="O21" s="184" t="s">
        <v>21</v>
      </c>
      <c r="P21" s="200" t="s">
        <v>14</v>
      </c>
      <c r="Q21" s="151"/>
      <c r="R21" s="236"/>
      <c r="S21" s="234"/>
      <c r="T21" s="236"/>
      <c r="U21" s="234"/>
      <c r="V21" s="149"/>
      <c r="W21" s="233"/>
    </row>
    <row r="22" spans="1:25" ht="45.75" customHeight="1" x14ac:dyDescent="0.2">
      <c r="A22" s="224"/>
      <c r="B22" s="168"/>
      <c r="C22" s="168"/>
      <c r="D22" s="168"/>
      <c r="E22" s="168"/>
      <c r="F22" s="168"/>
      <c r="G22" s="231"/>
      <c r="H22" s="196"/>
      <c r="I22" s="197"/>
      <c r="J22" s="225"/>
      <c r="K22" s="168"/>
      <c r="L22" s="168"/>
      <c r="M22" s="201"/>
      <c r="N22" s="219"/>
      <c r="O22" s="184"/>
      <c r="P22" s="200"/>
      <c r="Q22" s="152"/>
      <c r="R22" s="236"/>
      <c r="S22" s="234"/>
      <c r="T22" s="236"/>
      <c r="U22" s="234"/>
      <c r="V22" s="149"/>
      <c r="W22" s="233"/>
    </row>
    <row r="23" spans="1:25" ht="57.75" customHeight="1" x14ac:dyDescent="0.2">
      <c r="A23" s="109">
        <v>1</v>
      </c>
      <c r="B23" s="112" t="s">
        <v>61</v>
      </c>
      <c r="C23" s="113"/>
      <c r="D23" s="113"/>
      <c r="E23" s="113"/>
      <c r="F23" s="114"/>
      <c r="G23" s="54" t="s">
        <v>47</v>
      </c>
      <c r="H23" s="129">
        <v>5</v>
      </c>
      <c r="I23" s="130"/>
      <c r="J23" s="210">
        <v>50</v>
      </c>
      <c r="K23" s="198" t="s">
        <v>67</v>
      </c>
      <c r="L23" s="199"/>
      <c r="M23" s="100">
        <v>1</v>
      </c>
      <c r="N23" s="63">
        <f>+M23/H23</f>
        <v>0.2</v>
      </c>
      <c r="O23" s="202">
        <f>+SUM(M23:M25)</f>
        <v>12</v>
      </c>
      <c r="P23" s="124">
        <f>+O23/J23</f>
        <v>0.24</v>
      </c>
      <c r="Q23" s="70">
        <v>0</v>
      </c>
      <c r="R23" s="93"/>
      <c r="S23" s="60" t="e">
        <f>R23/Q23</f>
        <v>#DIV/0!</v>
      </c>
      <c r="T23" s="94"/>
      <c r="U23" s="60" t="e">
        <f>T23/R23</f>
        <v>#DIV/0!</v>
      </c>
      <c r="V23" s="106" t="s">
        <v>105</v>
      </c>
      <c r="W23" s="96"/>
      <c r="X23" s="86"/>
      <c r="Y23" s="86"/>
    </row>
    <row r="24" spans="1:25" ht="79.5" customHeight="1" x14ac:dyDescent="0.2">
      <c r="A24" s="110"/>
      <c r="B24" s="115"/>
      <c r="C24" s="116"/>
      <c r="D24" s="116"/>
      <c r="E24" s="116"/>
      <c r="F24" s="117"/>
      <c r="G24" s="54" t="s">
        <v>48</v>
      </c>
      <c r="H24" s="129">
        <v>15</v>
      </c>
      <c r="I24" s="130"/>
      <c r="J24" s="211"/>
      <c r="K24" s="198" t="s">
        <v>68</v>
      </c>
      <c r="L24" s="199"/>
      <c r="M24" s="100">
        <v>7</v>
      </c>
      <c r="N24" s="63">
        <f t="shared" ref="N24:N25" si="0">+M24/H24</f>
        <v>0.46666666666666667</v>
      </c>
      <c r="O24" s="203"/>
      <c r="P24" s="125"/>
      <c r="Q24" s="70">
        <v>0</v>
      </c>
      <c r="R24" s="93"/>
      <c r="S24" s="60" t="e">
        <f t="shared" ref="S24" si="1">R24/Q24</f>
        <v>#DIV/0!</v>
      </c>
      <c r="T24" s="94"/>
      <c r="U24" s="60" t="e">
        <f t="shared" ref="U24" si="2">T24/R24</f>
        <v>#DIV/0!</v>
      </c>
      <c r="V24" s="106" t="s">
        <v>106</v>
      </c>
      <c r="W24" s="96"/>
      <c r="X24" s="86"/>
      <c r="Y24" s="86"/>
    </row>
    <row r="25" spans="1:25" ht="75" customHeight="1" x14ac:dyDescent="0.2">
      <c r="A25" s="111"/>
      <c r="B25" s="118"/>
      <c r="C25" s="119"/>
      <c r="D25" s="119"/>
      <c r="E25" s="119"/>
      <c r="F25" s="120"/>
      <c r="G25" s="65" t="s">
        <v>100</v>
      </c>
      <c r="H25" s="131">
        <v>30</v>
      </c>
      <c r="I25" s="132"/>
      <c r="J25" s="212"/>
      <c r="K25" s="198" t="s">
        <v>69</v>
      </c>
      <c r="L25" s="199"/>
      <c r="M25" s="100">
        <v>4</v>
      </c>
      <c r="N25" s="63">
        <f t="shared" si="0"/>
        <v>0.13333333333333333</v>
      </c>
      <c r="O25" s="204"/>
      <c r="P25" s="126"/>
      <c r="Q25" s="71">
        <v>188601852</v>
      </c>
      <c r="R25" s="93">
        <v>48574724</v>
      </c>
      <c r="S25" s="72">
        <f>R25/Q25</f>
        <v>0.25755168088169145</v>
      </c>
      <c r="T25" s="94"/>
      <c r="U25" s="72">
        <f>T25/R25</f>
        <v>0</v>
      </c>
      <c r="V25" s="106" t="s">
        <v>107</v>
      </c>
      <c r="W25" s="96"/>
      <c r="X25" s="86">
        <f>44079652+65013568</f>
        <v>109093220</v>
      </c>
      <c r="Y25" s="86">
        <f>59812667+25032050</f>
        <v>84844717</v>
      </c>
    </row>
    <row r="26" spans="1:25" ht="82.5" customHeight="1" x14ac:dyDescent="0.2">
      <c r="A26" s="109">
        <v>2</v>
      </c>
      <c r="B26" s="112" t="s">
        <v>62</v>
      </c>
      <c r="C26" s="113"/>
      <c r="D26" s="113"/>
      <c r="E26" s="113"/>
      <c r="F26" s="114"/>
      <c r="G26" s="65" t="s">
        <v>49</v>
      </c>
      <c r="H26" s="127">
        <v>0.8</v>
      </c>
      <c r="I26" s="128"/>
      <c r="J26" s="213">
        <v>0.8</v>
      </c>
      <c r="K26" s="208" t="s">
        <v>70</v>
      </c>
      <c r="L26" s="209"/>
      <c r="M26" s="104">
        <v>0</v>
      </c>
      <c r="N26" s="62">
        <f>M26/H26</f>
        <v>0</v>
      </c>
      <c r="O26" s="121">
        <f>(AVERAGE(M26:M28))</f>
        <v>0.15384615384615385</v>
      </c>
      <c r="P26" s="124">
        <f>+O26/J26</f>
        <v>0.19230769230769232</v>
      </c>
      <c r="Q26" s="71">
        <v>50449800</v>
      </c>
      <c r="R26" s="93">
        <v>24287362</v>
      </c>
      <c r="S26" s="60">
        <f>R26/Q26</f>
        <v>0.48141641790453082</v>
      </c>
      <c r="T26" s="94"/>
      <c r="U26" s="60">
        <f t="shared" ref="U26:U28" si="3">T26/R26</f>
        <v>0</v>
      </c>
      <c r="V26" s="106" t="s">
        <v>108</v>
      </c>
      <c r="W26" s="96"/>
      <c r="X26" s="86">
        <f>44079652+65013569+68228530</f>
        <v>177321751</v>
      </c>
      <c r="Y26" s="86">
        <f>59812667+25032050+24990796</f>
        <v>109835513</v>
      </c>
    </row>
    <row r="27" spans="1:25" ht="107.25" customHeight="1" x14ac:dyDescent="0.2">
      <c r="A27" s="110"/>
      <c r="B27" s="115"/>
      <c r="C27" s="116"/>
      <c r="D27" s="116"/>
      <c r="E27" s="116"/>
      <c r="F27" s="117"/>
      <c r="G27" s="55" t="s">
        <v>50</v>
      </c>
      <c r="H27" s="127">
        <v>0.8</v>
      </c>
      <c r="I27" s="128"/>
      <c r="J27" s="214"/>
      <c r="K27" s="208" t="s">
        <v>71</v>
      </c>
      <c r="L27" s="209"/>
      <c r="M27" s="104">
        <f>6/13</f>
        <v>0.46153846153846156</v>
      </c>
      <c r="N27" s="62">
        <f>M27/H27</f>
        <v>0.57692307692307687</v>
      </c>
      <c r="O27" s="122"/>
      <c r="P27" s="125"/>
      <c r="Q27" s="70">
        <v>0</v>
      </c>
      <c r="R27" s="93"/>
      <c r="S27" s="60" t="e">
        <f t="shared" ref="S27:S28" si="4">R27/Q27</f>
        <v>#DIV/0!</v>
      </c>
      <c r="T27" s="94"/>
      <c r="U27" s="60" t="e">
        <f t="shared" si="3"/>
        <v>#DIV/0!</v>
      </c>
      <c r="V27" s="106" t="s">
        <v>109</v>
      </c>
      <c r="W27" s="96"/>
      <c r="X27" s="86"/>
      <c r="Y27" s="86"/>
    </row>
    <row r="28" spans="1:25" ht="80.25" customHeight="1" x14ac:dyDescent="0.2">
      <c r="A28" s="111"/>
      <c r="B28" s="118"/>
      <c r="C28" s="119"/>
      <c r="D28" s="119"/>
      <c r="E28" s="119"/>
      <c r="F28" s="120"/>
      <c r="G28" s="55" t="s">
        <v>51</v>
      </c>
      <c r="H28" s="127">
        <v>0.8</v>
      </c>
      <c r="I28" s="128"/>
      <c r="J28" s="215"/>
      <c r="K28" s="208" t="s">
        <v>72</v>
      </c>
      <c r="L28" s="209"/>
      <c r="M28" s="104">
        <v>0</v>
      </c>
      <c r="N28" s="62">
        <f>M28/H28</f>
        <v>0</v>
      </c>
      <c r="O28" s="123"/>
      <c r="P28" s="126"/>
      <c r="Q28" s="70">
        <v>50449800</v>
      </c>
      <c r="R28" s="93"/>
      <c r="S28" s="60">
        <f t="shared" si="4"/>
        <v>0</v>
      </c>
      <c r="T28" s="94"/>
      <c r="U28" s="60" t="e">
        <f t="shared" si="3"/>
        <v>#DIV/0!</v>
      </c>
      <c r="V28" s="106" t="s">
        <v>110</v>
      </c>
      <c r="W28" s="96"/>
      <c r="X28" s="86"/>
      <c r="Y28" s="86"/>
    </row>
    <row r="29" spans="1:25" ht="66.75" customHeight="1" x14ac:dyDescent="0.2">
      <c r="A29" s="144">
        <v>3</v>
      </c>
      <c r="B29" s="135" t="s">
        <v>63</v>
      </c>
      <c r="C29" s="136"/>
      <c r="D29" s="136"/>
      <c r="E29" s="136"/>
      <c r="F29" s="137"/>
      <c r="G29" s="65" t="s">
        <v>52</v>
      </c>
      <c r="H29" s="147">
        <f>0.5*24</f>
        <v>12</v>
      </c>
      <c r="I29" s="148"/>
      <c r="J29" s="205">
        <v>1</v>
      </c>
      <c r="K29" s="172" t="s">
        <v>73</v>
      </c>
      <c r="L29" s="173"/>
      <c r="M29" s="105">
        <v>10</v>
      </c>
      <c r="N29" s="63">
        <f>M29/H29</f>
        <v>0.83333333333333337</v>
      </c>
      <c r="O29" s="121">
        <f>(AVERAGE(N29:N35))</f>
        <v>0.58458646616541354</v>
      </c>
      <c r="P29" s="124">
        <f>O29/J29</f>
        <v>0.58458646616541354</v>
      </c>
      <c r="Q29" s="58">
        <v>0</v>
      </c>
      <c r="R29" s="93"/>
      <c r="S29" s="60" t="e">
        <f t="shared" ref="S29:S35" si="5">R29/Q29</f>
        <v>#DIV/0!</v>
      </c>
      <c r="T29" s="94"/>
      <c r="U29" s="60" t="e">
        <f t="shared" ref="U29:U39" si="6">T29/R29</f>
        <v>#DIV/0!</v>
      </c>
      <c r="V29" s="95" t="s">
        <v>111</v>
      </c>
      <c r="W29" s="96"/>
      <c r="X29" s="86"/>
      <c r="Y29" s="86"/>
    </row>
    <row r="30" spans="1:25" ht="66.75" customHeight="1" x14ac:dyDescent="0.2">
      <c r="A30" s="145"/>
      <c r="B30" s="138"/>
      <c r="C30" s="139"/>
      <c r="D30" s="139"/>
      <c r="E30" s="139"/>
      <c r="F30" s="140"/>
      <c r="G30" s="65" t="s">
        <v>53</v>
      </c>
      <c r="H30" s="147">
        <v>19</v>
      </c>
      <c r="I30" s="148"/>
      <c r="J30" s="206"/>
      <c r="K30" s="172" t="s">
        <v>74</v>
      </c>
      <c r="L30" s="173"/>
      <c r="M30" s="105">
        <v>8</v>
      </c>
      <c r="N30" s="63">
        <f>M30/H30</f>
        <v>0.42105263157894735</v>
      </c>
      <c r="O30" s="122"/>
      <c r="P30" s="125"/>
      <c r="Q30" s="57">
        <v>0</v>
      </c>
      <c r="R30" s="93"/>
      <c r="S30" s="60" t="e">
        <f t="shared" si="5"/>
        <v>#DIV/0!</v>
      </c>
      <c r="T30" s="94"/>
      <c r="U30" s="60" t="e">
        <f t="shared" si="6"/>
        <v>#DIV/0!</v>
      </c>
      <c r="V30" s="95" t="s">
        <v>112</v>
      </c>
      <c r="W30" s="97"/>
      <c r="X30" s="86"/>
      <c r="Y30" s="86"/>
    </row>
    <row r="31" spans="1:25" ht="66.75" customHeight="1" x14ac:dyDescent="0.2">
      <c r="A31" s="145"/>
      <c r="B31" s="138"/>
      <c r="C31" s="139"/>
      <c r="D31" s="139"/>
      <c r="E31" s="139"/>
      <c r="F31" s="140"/>
      <c r="G31" s="65" t="s">
        <v>54</v>
      </c>
      <c r="H31" s="133">
        <v>1</v>
      </c>
      <c r="I31" s="134"/>
      <c r="J31" s="206"/>
      <c r="K31" s="248" t="s">
        <v>75</v>
      </c>
      <c r="L31" s="249"/>
      <c r="M31" s="104">
        <v>1</v>
      </c>
      <c r="N31" s="63">
        <f t="shared" ref="N31:N35" si="7">M31/H31</f>
        <v>1</v>
      </c>
      <c r="O31" s="122"/>
      <c r="P31" s="125"/>
      <c r="Q31" s="57">
        <v>0</v>
      </c>
      <c r="R31" s="93"/>
      <c r="S31" s="60" t="e">
        <f t="shared" si="5"/>
        <v>#DIV/0!</v>
      </c>
      <c r="T31" s="94"/>
      <c r="U31" s="60" t="e">
        <f t="shared" si="6"/>
        <v>#DIV/0!</v>
      </c>
      <c r="V31" s="95" t="s">
        <v>113</v>
      </c>
      <c r="W31" s="98"/>
      <c r="X31" s="86"/>
      <c r="Y31" s="86"/>
    </row>
    <row r="32" spans="1:25" ht="66.75" customHeight="1" x14ac:dyDescent="0.2">
      <c r="A32" s="145"/>
      <c r="B32" s="138"/>
      <c r="C32" s="139"/>
      <c r="D32" s="139"/>
      <c r="E32" s="139"/>
      <c r="F32" s="140"/>
      <c r="G32" s="65" t="s">
        <v>55</v>
      </c>
      <c r="H32" s="147">
        <v>24</v>
      </c>
      <c r="I32" s="148"/>
      <c r="J32" s="206"/>
      <c r="K32" s="172" t="s">
        <v>76</v>
      </c>
      <c r="L32" s="173"/>
      <c r="M32" s="105">
        <v>10</v>
      </c>
      <c r="N32" s="63">
        <f t="shared" si="7"/>
        <v>0.41666666666666669</v>
      </c>
      <c r="O32" s="122"/>
      <c r="P32" s="125"/>
      <c r="Q32" s="57">
        <v>0</v>
      </c>
      <c r="R32" s="93"/>
      <c r="S32" s="60" t="e">
        <f t="shared" si="5"/>
        <v>#DIV/0!</v>
      </c>
      <c r="T32" s="94"/>
      <c r="U32" s="60" t="e">
        <f t="shared" si="6"/>
        <v>#DIV/0!</v>
      </c>
      <c r="V32" s="95" t="s">
        <v>114</v>
      </c>
      <c r="W32" s="97"/>
      <c r="X32" s="86"/>
      <c r="Y32" s="86"/>
    </row>
    <row r="33" spans="1:25" ht="82.5" customHeight="1" x14ac:dyDescent="0.2">
      <c r="A33" s="145"/>
      <c r="B33" s="138"/>
      <c r="C33" s="139"/>
      <c r="D33" s="139"/>
      <c r="E33" s="139"/>
      <c r="F33" s="140"/>
      <c r="G33" s="65" t="s">
        <v>56</v>
      </c>
      <c r="H33" s="147">
        <v>19</v>
      </c>
      <c r="I33" s="148"/>
      <c r="J33" s="206"/>
      <c r="K33" s="172" t="s">
        <v>77</v>
      </c>
      <c r="L33" s="173"/>
      <c r="M33" s="105">
        <v>6</v>
      </c>
      <c r="N33" s="63">
        <f t="shared" si="7"/>
        <v>0.31578947368421051</v>
      </c>
      <c r="O33" s="122"/>
      <c r="P33" s="125"/>
      <c r="Q33" s="57">
        <v>0</v>
      </c>
      <c r="R33" s="93"/>
      <c r="S33" s="60" t="e">
        <f t="shared" si="5"/>
        <v>#DIV/0!</v>
      </c>
      <c r="T33" s="94"/>
      <c r="U33" s="60" t="e">
        <f t="shared" si="6"/>
        <v>#DIV/0!</v>
      </c>
      <c r="V33" s="95" t="s">
        <v>115</v>
      </c>
      <c r="W33" s="96"/>
      <c r="X33" s="86"/>
      <c r="Y33" s="86"/>
    </row>
    <row r="34" spans="1:25" ht="66.75" customHeight="1" x14ac:dyDescent="0.2">
      <c r="A34" s="145"/>
      <c r="B34" s="138"/>
      <c r="C34" s="139"/>
      <c r="D34" s="139"/>
      <c r="E34" s="139"/>
      <c r="F34" s="140"/>
      <c r="G34" s="65" t="s">
        <v>57</v>
      </c>
      <c r="H34" s="147">
        <v>19</v>
      </c>
      <c r="I34" s="148"/>
      <c r="J34" s="206"/>
      <c r="K34" s="172" t="s">
        <v>78</v>
      </c>
      <c r="L34" s="173"/>
      <c r="M34" s="105">
        <v>15</v>
      </c>
      <c r="N34" s="63">
        <f t="shared" si="7"/>
        <v>0.78947368421052633</v>
      </c>
      <c r="O34" s="122"/>
      <c r="P34" s="125"/>
      <c r="Q34" s="57">
        <v>0</v>
      </c>
      <c r="R34" s="93"/>
      <c r="S34" s="60" t="e">
        <f t="shared" si="5"/>
        <v>#DIV/0!</v>
      </c>
      <c r="T34" s="94"/>
      <c r="U34" s="60" t="e">
        <f t="shared" si="6"/>
        <v>#DIV/0!</v>
      </c>
      <c r="V34" s="95" t="s">
        <v>116</v>
      </c>
      <c r="W34" s="96"/>
      <c r="X34" s="86"/>
      <c r="Y34" s="86"/>
    </row>
    <row r="35" spans="1:25" ht="66.75" customHeight="1" x14ac:dyDescent="0.2">
      <c r="A35" s="146"/>
      <c r="B35" s="141"/>
      <c r="C35" s="142"/>
      <c r="D35" s="142"/>
      <c r="E35" s="142"/>
      <c r="F35" s="143"/>
      <c r="G35" s="65" t="s">
        <v>58</v>
      </c>
      <c r="H35" s="147">
        <v>19</v>
      </c>
      <c r="I35" s="148"/>
      <c r="J35" s="207"/>
      <c r="K35" s="172" t="s">
        <v>79</v>
      </c>
      <c r="L35" s="173"/>
      <c r="M35" s="105">
        <v>6</v>
      </c>
      <c r="N35" s="63">
        <f t="shared" si="7"/>
        <v>0.31578947368421051</v>
      </c>
      <c r="O35" s="123"/>
      <c r="P35" s="126"/>
      <c r="Q35" s="57">
        <v>0</v>
      </c>
      <c r="R35" s="93"/>
      <c r="S35" s="60" t="e">
        <f t="shared" si="5"/>
        <v>#DIV/0!</v>
      </c>
      <c r="T35" s="94"/>
      <c r="U35" s="60" t="e">
        <f t="shared" si="6"/>
        <v>#DIV/0!</v>
      </c>
      <c r="V35" s="95" t="s">
        <v>117</v>
      </c>
      <c r="W35" s="96"/>
      <c r="X35" s="86"/>
      <c r="Y35" s="86"/>
    </row>
    <row r="36" spans="1:25" s="64" customFormat="1" ht="80.25" customHeight="1" x14ac:dyDescent="0.2">
      <c r="A36" s="74">
        <v>4</v>
      </c>
      <c r="B36" s="245" t="s">
        <v>64</v>
      </c>
      <c r="C36" s="246"/>
      <c r="D36" s="246"/>
      <c r="E36" s="246"/>
      <c r="F36" s="247"/>
      <c r="G36" s="65" t="s">
        <v>89</v>
      </c>
      <c r="H36" s="147">
        <v>250</v>
      </c>
      <c r="I36" s="148"/>
      <c r="J36" s="75">
        <v>0.6</v>
      </c>
      <c r="K36" s="172" t="s">
        <v>80</v>
      </c>
      <c r="L36" s="173"/>
      <c r="M36" s="100">
        <v>20</v>
      </c>
      <c r="N36" s="63">
        <f>M36/H36</f>
        <v>0.08</v>
      </c>
      <c r="O36" s="108">
        <f>+N36*J36</f>
        <v>4.8000000000000001E-2</v>
      </c>
      <c r="P36" s="63">
        <f>O36/J36</f>
        <v>0.08</v>
      </c>
      <c r="Q36" s="71">
        <v>25249274</v>
      </c>
      <c r="R36" s="93">
        <v>13154659</v>
      </c>
      <c r="S36" s="60">
        <f>R36/Q36</f>
        <v>0.52099157385673744</v>
      </c>
      <c r="T36" s="94"/>
      <c r="U36" s="60">
        <f t="shared" si="6"/>
        <v>0</v>
      </c>
      <c r="V36" s="95" t="s">
        <v>104</v>
      </c>
      <c r="W36" s="96" t="s">
        <v>119</v>
      </c>
      <c r="X36" s="86">
        <f>4543602+7515129</f>
        <v>12058731</v>
      </c>
      <c r="Y36" s="86">
        <f>2968487+3982451</f>
        <v>6950938</v>
      </c>
    </row>
    <row r="37" spans="1:25" s="64" customFormat="1" ht="74.25" customHeight="1" x14ac:dyDescent="0.25">
      <c r="A37" s="74">
        <v>5</v>
      </c>
      <c r="B37" s="245" t="s">
        <v>65</v>
      </c>
      <c r="C37" s="246"/>
      <c r="D37" s="246"/>
      <c r="E37" s="246"/>
      <c r="F37" s="247"/>
      <c r="G37" s="65" t="s">
        <v>59</v>
      </c>
      <c r="H37" s="133">
        <v>0.8</v>
      </c>
      <c r="I37" s="134"/>
      <c r="J37" s="75">
        <v>0.8</v>
      </c>
      <c r="K37" s="172" t="s">
        <v>81</v>
      </c>
      <c r="L37" s="173"/>
      <c r="M37" s="92">
        <v>0.67</v>
      </c>
      <c r="N37" s="63">
        <f>M37/H37</f>
        <v>0.83750000000000002</v>
      </c>
      <c r="O37" s="73">
        <f>+M37</f>
        <v>0.67</v>
      </c>
      <c r="P37" s="63">
        <f>O37/J37</f>
        <v>0.83750000000000002</v>
      </c>
      <c r="Q37" s="71">
        <v>25277829</v>
      </c>
      <c r="R37" s="93">
        <v>24287362</v>
      </c>
      <c r="S37" s="60">
        <f>R37/Q37</f>
        <v>0.96081676950975492</v>
      </c>
      <c r="T37" s="94"/>
      <c r="U37" s="60">
        <f t="shared" si="6"/>
        <v>0</v>
      </c>
      <c r="V37" s="101" t="s">
        <v>118</v>
      </c>
      <c r="W37" s="107" t="s">
        <v>120</v>
      </c>
      <c r="X37" s="86">
        <v>7515128</v>
      </c>
      <c r="Y37" s="86">
        <v>3982451</v>
      </c>
    </row>
    <row r="38" spans="1:25" s="64" customFormat="1" ht="99" customHeight="1" x14ac:dyDescent="0.2">
      <c r="A38" s="144">
        <v>6</v>
      </c>
      <c r="B38" s="239" t="s">
        <v>66</v>
      </c>
      <c r="C38" s="240"/>
      <c r="D38" s="240"/>
      <c r="E38" s="240"/>
      <c r="F38" s="241"/>
      <c r="G38" s="65" t="s">
        <v>60</v>
      </c>
      <c r="H38" s="147">
        <v>250</v>
      </c>
      <c r="I38" s="148"/>
      <c r="J38" s="237">
        <v>7.0000000000000007E-2</v>
      </c>
      <c r="K38" s="172" t="s">
        <v>82</v>
      </c>
      <c r="L38" s="173"/>
      <c r="M38" s="100">
        <v>24</v>
      </c>
      <c r="N38" s="63">
        <f>M38/H38</f>
        <v>9.6000000000000002E-2</v>
      </c>
      <c r="O38" s="153">
        <f>(AVERAGE(N38:N39))*J38</f>
        <v>1.2740000000000001E-2</v>
      </c>
      <c r="P38" s="124">
        <f>O38/J38</f>
        <v>0.182</v>
      </c>
      <c r="Q38" s="71">
        <v>110000000</v>
      </c>
      <c r="R38" s="93">
        <v>52118944</v>
      </c>
      <c r="S38" s="60">
        <f>R38/Q38</f>
        <v>0.47380858181818181</v>
      </c>
      <c r="T38" s="94"/>
      <c r="U38" s="60">
        <f t="shared" si="6"/>
        <v>0</v>
      </c>
      <c r="V38" s="102" t="s">
        <v>103</v>
      </c>
      <c r="W38" s="96" t="s">
        <v>119</v>
      </c>
      <c r="X38" s="84">
        <f>50822457+32975623+83470503</f>
        <v>167268583</v>
      </c>
      <c r="Y38" s="87">
        <f>59478544+19979514+10740711</f>
        <v>90198769</v>
      </c>
    </row>
    <row r="39" spans="1:25" s="64" customFormat="1" ht="122.25" customHeight="1" x14ac:dyDescent="0.25">
      <c r="A39" s="146"/>
      <c r="B39" s="242"/>
      <c r="C39" s="243"/>
      <c r="D39" s="243"/>
      <c r="E39" s="243"/>
      <c r="F39" s="244"/>
      <c r="G39" s="65" t="s">
        <v>101</v>
      </c>
      <c r="H39" s="147">
        <v>250</v>
      </c>
      <c r="I39" s="148"/>
      <c r="J39" s="238"/>
      <c r="K39" s="172" t="s">
        <v>83</v>
      </c>
      <c r="L39" s="173"/>
      <c r="M39" s="100">
        <v>67</v>
      </c>
      <c r="N39" s="63">
        <f>M39/H39</f>
        <v>0.26800000000000002</v>
      </c>
      <c r="O39" s="154"/>
      <c r="P39" s="126"/>
      <c r="Q39" s="71">
        <v>110000000</v>
      </c>
      <c r="R39" s="93">
        <v>52118945</v>
      </c>
      <c r="S39" s="60">
        <f>R39/Q39</f>
        <v>0.47380859090909089</v>
      </c>
      <c r="T39" s="94"/>
      <c r="U39" s="60">
        <f t="shared" si="6"/>
        <v>0</v>
      </c>
      <c r="V39" s="103" t="s">
        <v>102</v>
      </c>
      <c r="W39" s="96" t="s">
        <v>119</v>
      </c>
      <c r="X39" s="84">
        <f>32975623+83470503</f>
        <v>116446126</v>
      </c>
      <c r="Y39" s="87">
        <f>59478544+10740711</f>
        <v>70219255</v>
      </c>
    </row>
    <row r="40" spans="1:25" s="19" customFormat="1" ht="24.75" customHeight="1" x14ac:dyDescent="0.2">
      <c r="A40" s="189" t="s">
        <v>1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49"/>
      <c r="O40" s="49"/>
      <c r="P40" s="56"/>
      <c r="Q40" s="68">
        <f>SUM(Q23:Q39)</f>
        <v>560028555</v>
      </c>
      <c r="R40" s="69">
        <f>SUM(R23:R39)</f>
        <v>214541996</v>
      </c>
      <c r="S40" s="50">
        <f>R40/Q40</f>
        <v>0.38309117291349548</v>
      </c>
      <c r="T40" s="68">
        <f>SUM(T23:T39)</f>
        <v>0</v>
      </c>
      <c r="U40" s="61">
        <f>T40/R40</f>
        <v>0</v>
      </c>
      <c r="X40" s="85">
        <f>SUM(X25:X39)</f>
        <v>589703539</v>
      </c>
      <c r="Y40" s="85">
        <f>SUM(Y25:Y39)</f>
        <v>366031643</v>
      </c>
    </row>
    <row r="41" spans="1:25" s="19" customFormat="1" ht="30.75" customHeight="1" x14ac:dyDescent="0.2">
      <c r="B41" s="191" t="s">
        <v>30</v>
      </c>
      <c r="C41" s="192"/>
      <c r="D41" s="20">
        <v>0</v>
      </c>
      <c r="F41" s="21" t="s">
        <v>29</v>
      </c>
      <c r="G41" s="42">
        <v>44211</v>
      </c>
      <c r="H41" s="25"/>
      <c r="J41" s="35"/>
      <c r="M41" s="23"/>
      <c r="N41" s="82">
        <f>AVERAGE(N23:N39)</f>
        <v>0.39708990235770425</v>
      </c>
      <c r="O41" s="83"/>
      <c r="P41" s="88">
        <f>AVERAGE(P23:P39)</f>
        <v>0.35273235974551764</v>
      </c>
      <c r="Q41" s="67"/>
      <c r="R41" s="67"/>
      <c r="S41" s="66"/>
      <c r="T41" s="99"/>
    </row>
    <row r="42" spans="1:25" x14ac:dyDescent="0.2">
      <c r="M42" s="77"/>
      <c r="N42" s="77"/>
      <c r="O42" s="77"/>
      <c r="P42" s="77"/>
      <c r="Q42" s="77"/>
      <c r="R42" s="78"/>
      <c r="S42" s="79"/>
      <c r="T42" s="80"/>
      <c r="U42" s="80"/>
      <c r="V42" s="80"/>
    </row>
    <row r="43" spans="1:25" x14ac:dyDescent="0.2">
      <c r="M43" s="77"/>
      <c r="N43" s="77"/>
      <c r="O43" s="77"/>
      <c r="P43" s="77"/>
      <c r="Q43" s="77"/>
      <c r="R43" s="78"/>
      <c r="S43" s="79"/>
      <c r="T43" s="80"/>
      <c r="U43" s="80"/>
      <c r="V43" s="80"/>
    </row>
    <row r="44" spans="1:25" s="10" customFormat="1" ht="21.75" customHeight="1" x14ac:dyDescent="0.2">
      <c r="B44" s="9"/>
      <c r="C44" s="161" t="s">
        <v>32</v>
      </c>
      <c r="D44" s="161"/>
      <c r="E44" s="161"/>
      <c r="F44" s="161"/>
      <c r="G44" s="161"/>
      <c r="H44" s="161" t="s">
        <v>36</v>
      </c>
      <c r="I44" s="161"/>
      <c r="J44" s="161"/>
      <c r="K44" s="161"/>
      <c r="L44" s="161"/>
      <c r="M44" s="76"/>
      <c r="N44" s="76"/>
      <c r="O44" s="76"/>
      <c r="P44" s="76"/>
      <c r="Q44" s="76"/>
      <c r="R44" s="81"/>
      <c r="S44" s="76"/>
      <c r="T44" s="76"/>
      <c r="U44" s="76"/>
      <c r="V44" s="76"/>
    </row>
    <row r="45" spans="1:25" s="10" customFormat="1" ht="29.25" customHeight="1" x14ac:dyDescent="0.2">
      <c r="A45" s="187" t="s">
        <v>11</v>
      </c>
      <c r="B45" s="188"/>
      <c r="C45" s="161" t="s">
        <v>84</v>
      </c>
      <c r="D45" s="161"/>
      <c r="E45" s="161"/>
      <c r="F45" s="161"/>
      <c r="G45" s="161"/>
      <c r="H45" s="161" t="s">
        <v>86</v>
      </c>
      <c r="I45" s="161"/>
      <c r="J45" s="161"/>
      <c r="K45" s="161"/>
      <c r="L45" s="161"/>
      <c r="M45" s="190"/>
      <c r="N45" s="190"/>
      <c r="O45" s="190"/>
      <c r="P45" s="190"/>
      <c r="Q45" s="190"/>
      <c r="R45" s="190"/>
      <c r="S45" s="190"/>
      <c r="T45" s="190"/>
      <c r="U45" s="190"/>
      <c r="V45" s="190"/>
    </row>
    <row r="46" spans="1:25" ht="37.5" customHeight="1" x14ac:dyDescent="0.2">
      <c r="A46" s="187" t="s">
        <v>12</v>
      </c>
      <c r="B46" s="187"/>
      <c r="C46" s="161" t="s">
        <v>85</v>
      </c>
      <c r="D46" s="161"/>
      <c r="E46" s="161"/>
      <c r="F46" s="161"/>
      <c r="G46" s="161"/>
      <c r="H46" s="161" t="s">
        <v>87</v>
      </c>
      <c r="I46" s="161"/>
      <c r="J46" s="161"/>
      <c r="K46" s="161"/>
      <c r="L46" s="161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0"/>
    </row>
    <row r="47" spans="1:25" ht="29.25" customHeight="1" x14ac:dyDescent="0.2">
      <c r="A47" s="187" t="s">
        <v>13</v>
      </c>
      <c r="B47" s="187"/>
      <c r="C47" s="185">
        <v>44286</v>
      </c>
      <c r="D47" s="185"/>
      <c r="E47" s="185"/>
      <c r="F47" s="185"/>
      <c r="G47" s="185"/>
      <c r="H47" s="185">
        <f>+C47</f>
        <v>44286</v>
      </c>
      <c r="I47" s="161"/>
      <c r="J47" s="161"/>
      <c r="K47" s="161"/>
      <c r="L47" s="161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0"/>
    </row>
    <row r="48" spans="1:25" x14ac:dyDescent="0.2">
      <c r="H48" s="10"/>
      <c r="I48" s="10"/>
      <c r="J48" s="39"/>
      <c r="K48" s="10"/>
      <c r="L48" s="10"/>
      <c r="M48" s="40"/>
      <c r="N48" s="40"/>
      <c r="O48" s="40"/>
      <c r="P48" s="40"/>
      <c r="Q48" s="40"/>
      <c r="R48" s="10"/>
      <c r="S48" s="41"/>
      <c r="T48" s="10"/>
      <c r="U48" s="10"/>
      <c r="V48" s="10"/>
      <c r="W48" s="10"/>
    </row>
    <row r="60" spans="11:11" x14ac:dyDescent="0.2">
      <c r="K60" s="22"/>
    </row>
  </sheetData>
  <mergeCells count="111">
    <mergeCell ref="J38:J39"/>
    <mergeCell ref="H35:I35"/>
    <mergeCell ref="K29:L29"/>
    <mergeCell ref="K30:L30"/>
    <mergeCell ref="K32:L32"/>
    <mergeCell ref="K37:L37"/>
    <mergeCell ref="B38:F39"/>
    <mergeCell ref="A38:A39"/>
    <mergeCell ref="B36:F36"/>
    <mergeCell ref="B37:F37"/>
    <mergeCell ref="H36:I36"/>
    <mergeCell ref="K31:L31"/>
    <mergeCell ref="K35:L35"/>
    <mergeCell ref="K36:L36"/>
    <mergeCell ref="A1:C5"/>
    <mergeCell ref="T1:W1"/>
    <mergeCell ref="N21:N22"/>
    <mergeCell ref="T2:W2"/>
    <mergeCell ref="T3:V4"/>
    <mergeCell ref="T5:V5"/>
    <mergeCell ref="W3:W4"/>
    <mergeCell ref="D1:S2"/>
    <mergeCell ref="D3:S4"/>
    <mergeCell ref="D5:S5"/>
    <mergeCell ref="M11:P11"/>
    <mergeCell ref="J20:J22"/>
    <mergeCell ref="A11:C11"/>
    <mergeCell ref="A17:C19"/>
    <mergeCell ref="A20:A22"/>
    <mergeCell ref="B20:F22"/>
    <mergeCell ref="G20:G22"/>
    <mergeCell ref="W20:W22"/>
    <mergeCell ref="U20:U22"/>
    <mergeCell ref="Q11:R13"/>
    <mergeCell ref="T20:T22"/>
    <mergeCell ref="R20:R22"/>
    <mergeCell ref="S20:S22"/>
    <mergeCell ref="M20:N20"/>
    <mergeCell ref="O20:P20"/>
    <mergeCell ref="H20:I22"/>
    <mergeCell ref="H29:I29"/>
    <mergeCell ref="K23:L23"/>
    <mergeCell ref="K24:L24"/>
    <mergeCell ref="K25:L25"/>
    <mergeCell ref="P21:P22"/>
    <mergeCell ref="M21:M22"/>
    <mergeCell ref="O23:O25"/>
    <mergeCell ref="P23:P25"/>
    <mergeCell ref="J29:J35"/>
    <mergeCell ref="K26:L26"/>
    <mergeCell ref="K27:L27"/>
    <mergeCell ref="K28:L28"/>
    <mergeCell ref="J23:J25"/>
    <mergeCell ref="J26:J28"/>
    <mergeCell ref="H26:I26"/>
    <mergeCell ref="H32:I32"/>
    <mergeCell ref="C47:G47"/>
    <mergeCell ref="M46:V46"/>
    <mergeCell ref="A45:B45"/>
    <mergeCell ref="A40:M40"/>
    <mergeCell ref="M45:V45"/>
    <mergeCell ref="H47:L47"/>
    <mergeCell ref="H46:L46"/>
    <mergeCell ref="A47:B47"/>
    <mergeCell ref="A46:B46"/>
    <mergeCell ref="M47:V47"/>
    <mergeCell ref="C45:G45"/>
    <mergeCell ref="H44:L44"/>
    <mergeCell ref="H45:L45"/>
    <mergeCell ref="B41:C41"/>
    <mergeCell ref="C46:G46"/>
    <mergeCell ref="P38:P39"/>
    <mergeCell ref="H30:I30"/>
    <mergeCell ref="V20:V22"/>
    <mergeCell ref="Q20:Q22"/>
    <mergeCell ref="O38:O39"/>
    <mergeCell ref="D12:G13"/>
    <mergeCell ref="C44:G44"/>
    <mergeCell ref="K11:L13"/>
    <mergeCell ref="K20:L22"/>
    <mergeCell ref="D11:G11"/>
    <mergeCell ref="K33:L33"/>
    <mergeCell ref="K34:L34"/>
    <mergeCell ref="A14:C16"/>
    <mergeCell ref="D14:G16"/>
    <mergeCell ref="D17:G19"/>
    <mergeCell ref="K38:L38"/>
    <mergeCell ref="A12:C13"/>
    <mergeCell ref="O21:O22"/>
    <mergeCell ref="H37:I37"/>
    <mergeCell ref="H39:I39"/>
    <mergeCell ref="H38:I38"/>
    <mergeCell ref="K39:L39"/>
    <mergeCell ref="H33:I33"/>
    <mergeCell ref="H34:I34"/>
    <mergeCell ref="A23:A25"/>
    <mergeCell ref="B26:F28"/>
    <mergeCell ref="A26:A28"/>
    <mergeCell ref="O26:O28"/>
    <mergeCell ref="P26:P28"/>
    <mergeCell ref="O29:O35"/>
    <mergeCell ref="H28:I28"/>
    <mergeCell ref="H23:I23"/>
    <mergeCell ref="H24:I24"/>
    <mergeCell ref="H25:I25"/>
    <mergeCell ref="H27:I27"/>
    <mergeCell ref="P29:P35"/>
    <mergeCell ref="H31:I31"/>
    <mergeCell ref="B23:F25"/>
    <mergeCell ref="B29:F35"/>
    <mergeCell ref="A29:A35"/>
  </mergeCells>
  <phoneticPr fontId="0" type="noConversion"/>
  <printOptions horizontalCentered="1" verticalCentered="1"/>
  <pageMargins left="0.19685039370078741" right="7.874015748031496E-2" top="0.19685039370078741" bottom="0.11811023622047245" header="0" footer="0"/>
  <pageSetup paperSize="121" scale="2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dcaicedo</dc:creator>
  <cp:lastModifiedBy>USUARIO</cp:lastModifiedBy>
  <cp:lastPrinted>2017-09-19T13:50:20Z</cp:lastPrinted>
  <dcterms:created xsi:type="dcterms:W3CDTF">2009-04-01T16:45:05Z</dcterms:created>
  <dcterms:modified xsi:type="dcterms:W3CDTF">2021-05-27T15:12:40Z</dcterms:modified>
</cp:coreProperties>
</file>