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FEV18 I TRIMESTRE 2021_RECIBIDOS\8. RESPONSABILIDAD ECOLÓGICA\"/>
    </mc:Choice>
  </mc:AlternateContent>
  <bookViews>
    <workbookView xWindow="0" yWindow="0" windowWidth="20490" windowHeight="7020"/>
  </bookViews>
  <sheets>
    <sheet name="60650340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O23" i="1" l="1"/>
  <c r="N25" i="1"/>
  <c r="N28" i="1"/>
  <c r="N24" i="1"/>
  <c r="N26" i="1"/>
  <c r="N27" i="1"/>
  <c r="P23" i="1" l="1"/>
  <c r="N23" i="1"/>
  <c r="O32" i="1"/>
  <c r="O29" i="1" l="1"/>
  <c r="U29" i="1" l="1"/>
  <c r="R23" i="1" l="1"/>
  <c r="S23" i="1" s="1"/>
  <c r="R24" i="1"/>
  <c r="S24" i="1" s="1"/>
  <c r="G35" i="2"/>
  <c r="G34" i="2"/>
  <c r="G33" i="2"/>
  <c r="G32" i="2"/>
  <c r="G27" i="2"/>
  <c r="H12" i="2"/>
  <c r="I9" i="2"/>
  <c r="H5" i="2"/>
  <c r="H4" i="2"/>
  <c r="I3" i="2"/>
  <c r="H3" i="2"/>
  <c r="I2" i="2"/>
  <c r="H2" i="2"/>
  <c r="H41" i="1"/>
  <c r="T34" i="1"/>
  <c r="Q34" i="1"/>
  <c r="U33" i="1"/>
  <c r="S33" i="1"/>
  <c r="N33" i="1"/>
  <c r="U32" i="1"/>
  <c r="S32" i="1"/>
  <c r="N32" i="1"/>
  <c r="Y31" i="1"/>
  <c r="X31" i="1"/>
  <c r="U31" i="1"/>
  <c r="S31" i="1"/>
  <c r="O31" i="1"/>
  <c r="N31" i="1"/>
  <c r="P31" i="1" s="1"/>
  <c r="U30" i="1"/>
  <c r="S30" i="1"/>
  <c r="O30" i="1"/>
  <c r="N30" i="1"/>
  <c r="P30" i="1" s="1"/>
  <c r="S29" i="1"/>
  <c r="P29" i="1"/>
  <c r="N29" i="1"/>
  <c r="Y28" i="1"/>
  <c r="X28" i="1"/>
  <c r="U28" i="1"/>
  <c r="S28" i="1"/>
  <c r="Y27" i="1"/>
  <c r="X27" i="1"/>
  <c r="U27" i="1"/>
  <c r="S27" i="1"/>
  <c r="Y26" i="1"/>
  <c r="X26" i="1"/>
  <c r="U26" i="1"/>
  <c r="S26" i="1"/>
  <c r="Y25" i="1"/>
  <c r="X25" i="1"/>
  <c r="U25" i="1"/>
  <c r="S25" i="1"/>
  <c r="U24" i="1"/>
  <c r="Y23" i="1"/>
  <c r="X23" i="1"/>
  <c r="I19" i="1"/>
  <c r="P32" i="1" l="1"/>
  <c r="P35" i="1" s="1"/>
  <c r="U23" i="1"/>
  <c r="R34" i="1"/>
  <c r="U34" i="1" s="1"/>
  <c r="N35" i="1"/>
  <c r="H13" i="2"/>
  <c r="Y34" i="1"/>
  <c r="X34" i="1"/>
  <c r="S34" i="1" l="1"/>
</calcChain>
</file>

<file path=xl/sharedStrings.xml><?xml version="1.0" encoding="utf-8"?>
<sst xmlns="http://schemas.openxmlformats.org/spreadsheetml/2006/main" count="158" uniqueCount="143">
  <si>
    <t>CORPORACIÓN AUTÓNOMA REGIONAL DE BOYACÁ</t>
  </si>
  <si>
    <t>EVALUACIÓN MISIONAL</t>
  </si>
  <si>
    <t>FORMATO DE REGISTRO</t>
  </si>
  <si>
    <t>SISTEMA INTEGRADO DE GESTIÓN DE LA CALIDAD</t>
  </si>
  <si>
    <t>FEV-18</t>
  </si>
  <si>
    <t>Página 1 de 1</t>
  </si>
  <si>
    <t>REGISTRO PARA  SEGUIMIENTO PLANES OPERATIVOS - POAS</t>
  </si>
  <si>
    <t>Versión 1</t>
  </si>
  <si>
    <t xml:space="preserve">LINEA ESTRATEGICA DEL PGAR: </t>
  </si>
  <si>
    <t>Fortalecimiento del SINA para la gestión ambiental</t>
  </si>
  <si>
    <t>PRESUPUESTO</t>
  </si>
  <si>
    <t>VALOR ($)</t>
  </si>
  <si>
    <t xml:space="preserve">EVALUACIÓN A FIN DE: Marque X </t>
  </si>
  <si>
    <t xml:space="preserve">TRIMESTRE EVALUADO </t>
  </si>
  <si>
    <t>AÑO: 2021</t>
  </si>
  <si>
    <t>PROGRAMA PLAN DE ACCION:</t>
  </si>
  <si>
    <t>Responsabilidad Ecológica</t>
  </si>
  <si>
    <t>Presupuesto asignado inicialmente</t>
  </si>
  <si>
    <t>MARZO</t>
  </si>
  <si>
    <t>JUNIO</t>
  </si>
  <si>
    <t>SEPTIEMBRE</t>
  </si>
  <si>
    <t>DICIEMBRE</t>
  </si>
  <si>
    <t>Adición o ajuste (1):</t>
  </si>
  <si>
    <t>(+ o -)</t>
  </si>
  <si>
    <t>X</t>
  </si>
  <si>
    <t>PROYECTO:</t>
  </si>
  <si>
    <t>Seguimiento, Control y Vigilancia al uso, manejo y aprovechamiento de la naturaleza</t>
  </si>
  <si>
    <t>Adición o ajuste (2):</t>
  </si>
  <si>
    <t>Adición o ajuste (3):</t>
  </si>
  <si>
    <t>Adición o ajuste (4):</t>
  </si>
  <si>
    <t>RUBRO PRESUPUESTAL</t>
  </si>
  <si>
    <t>Adición o ajuste (5):</t>
  </si>
  <si>
    <t>Adición o ajuste (6):</t>
  </si>
  <si>
    <t>TOTAL</t>
  </si>
  <si>
    <t>No.</t>
  </si>
  <si>
    <t xml:space="preserve">ACTIVIDADES ACCIONES OPERATIVAS  PROYECTO PA  </t>
  </si>
  <si>
    <t>ACTIVIDADES  POA</t>
  </si>
  <si>
    <t>METAS AÑO 2021 POA</t>
  </si>
  <si>
    <t>METAS AÑO 2021 P.A.</t>
  </si>
  <si>
    <t>INDICADORES POA DE RENDIMIENTO O GESTION</t>
  </si>
  <si>
    <t>AVANCE METAS POA 2021</t>
  </si>
  <si>
    <t>AVANCE METAS PA 2021</t>
  </si>
  <si>
    <t>PRESUPUESTO
ACTIVIDAD
($)</t>
  </si>
  <si>
    <t>VALOR COMPROMETIDO ($)
ACTIVIDAD</t>
  </si>
  <si>
    <t>% DE EJECUCIÓN
PRESUPUESTAL</t>
  </si>
  <si>
    <t>VALOR PAGADO ($)
ACTIVIDAD</t>
  </si>
  <si>
    <t>% DE EJECUCIÓN
SOBRE PAGOS</t>
  </si>
  <si>
    <t>OBSERVACIONES (SEGÚN APLIQUE)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</si>
  <si>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</si>
  <si>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RESULTADO DEL INDICADOR A LA FECHA DE CORTE</t>
  </si>
  <si>
    <t>% DE AVANCE FÍSICO ACUMULADO</t>
  </si>
  <si>
    <t>Realizar el seguimiento a licencias, permisos, concesiones y/o autorizaciones ambientales, priorizadas</t>
  </si>
  <si>
    <t>Realizar seguimiento a  licencias ambientales (LA, OPSL, OOMH, OCMM, OCMC, OOPE)</t>
  </si>
  <si>
    <t>(No. De licencias ambientales con seguimiento/ No. De licencias ambientales programadas a realizar seguimiento) *100</t>
  </si>
  <si>
    <t>Realizar seguimiento a concesiones de agua (OPOC. RECA, CAPV, CAPP)</t>
  </si>
  <si>
    <t>(No. De concesiones de agua con seguimiento/ No. De concesiones de agua programadas a realizar seguimiento) *100</t>
  </si>
  <si>
    <t>Realizar seguimiento a  permisos de vertimientos (00PV)</t>
  </si>
  <si>
    <t>(No. De permisos de vertimientos con seguimiento/ No. De permisos de vertimientos programadas a realizar seguimiento) *100</t>
  </si>
  <si>
    <t xml:space="preserve">Realizar seguimiento a  permisos de aprovechamiento forestal (Flora, PEFI, OCFS) </t>
  </si>
  <si>
    <t>(No. De permisos de aprovechamiento forestal con seguimiento/ No. De  aprovechamiento forestal programados a realizar seguimiento) *100</t>
  </si>
  <si>
    <t>Realizar seguimiento a permisos de emisiones (Aire -  resoluciones establecidas de Fuentes Fijas)</t>
  </si>
  <si>
    <t>(No. De permisos de emisiones con seguimiento/ No. De permisos de emisiones programadas a realizar seguimiento) *100</t>
  </si>
  <si>
    <t>Realizar seguimiento a permisos relacionados con Hidrocarburos</t>
  </si>
  <si>
    <t>(No. De permisos relacionados con Hidrocarburos con seguimiento/ No. De permisos relacionados con Hidrocarburos programadas a realizar seguimiento) *100</t>
  </si>
  <si>
    <t>Monitorear obligaciones judiciales relacionadas con el componente técnico en el seguimiento y control al uso de la naturaleza, priorizadas</t>
  </si>
  <si>
    <t>Estructurar un sistema para la gestión, vigilancia, revisión, actualización y seguimiento de los procesos judiciales en que sea parte o tenga interes Corpoboyacá.</t>
  </si>
  <si>
    <t>(No de sistemas estructurados/No. De sistemas a estructurar)*100</t>
  </si>
  <si>
    <t>Realizar el seguimiento a los Programas de Uso Eficiente y Ahorro del Agua (PUEAA), priorizados</t>
  </si>
  <si>
    <t xml:space="preserve">Realizar el seguimiento a 20 Programas de Uso Eficiente y Ahorro del Agua (PUEAA)  </t>
  </si>
  <si>
    <t>(No. de Programas de Uso Eficiente y Ahorro del Agua con seguimiento/No. de Programas de Uso Eficiente y Ahorro del Agua programados a realizar seguimiento)*100</t>
  </si>
  <si>
    <t>Realizar el seguimiento anual a los Planes de Saneamiento y Manejo de Vertimientos – PSMV, aprobados</t>
  </si>
  <si>
    <t>Realizar el seguimiento a 95  Planes de Saneamiento y Manejo de Vertimientos – PSMV</t>
  </si>
  <si>
    <t>(No. De Planes de Saneamiento y Manejo de Vertimientos con seguimiento/No. De Planes de Saneamiento y Manejo de Vertimientos programados a realizar seguimiento)*100</t>
  </si>
  <si>
    <t>Realizar el seguimiento anual a los Planes de Gestión Integral de Residuos Sólidos - PGIRS (metas de aprovechamiento y disposición)</t>
  </si>
  <si>
    <t xml:space="preserve">Realizar el seguimiento a las metas de aprovechamiento de 87 PGIRS - aprobados </t>
  </si>
  <si>
    <t>(No. De PGIRS con seguimiento a las metas de aprovechamiento / No de PGIRS programados a realizar seguimiento)*100</t>
  </si>
  <si>
    <t xml:space="preserve">En relación con el componente de aprovechamiento, aunado a lo anterior con corte a 31 de marzo de 20201 de los ochenta y siete municipios de la jurisdicción, veintitrés radicaron sus documentos PGIRS ajustados y adoptados mediante acto administrativo municipal, como lo determina la metodología establecida en la Resolución 754 de 2014. El consolidado de los documentos allegados, así como la gestión adelantada se reporta a la Procuraduría Regional de Boyacá y a la CGR, según requerimiento.
</t>
  </si>
  <si>
    <t xml:space="preserve">Realizar el seguimiento a las metas de disposición de 87 PGIRS - aprobados </t>
  </si>
  <si>
    <t>(No. De PGIRS con seguimiento a las metas de disposición / No de PGIRS programados a realizar seguimiento)*100</t>
  </si>
  <si>
    <t>En relación con la disposición final, se solicita a los 87 municipios mediante correo electrónico enviado el 13 de enero de 2021 atender el requerimiento trimestral de la circular No. 069 de 2020 que corresponde a los meses de diciembre de 2020, enero y febrero de 2021</t>
  </si>
  <si>
    <t>&lt;</t>
  </si>
  <si>
    <t>Versión POA a evaluar</t>
  </si>
  <si>
    <t>Fecha de la versión</t>
  </si>
  <si>
    <t>ELABORÓ</t>
  </si>
  <si>
    <t>APROBO</t>
  </si>
  <si>
    <t>NOMBRE</t>
  </si>
  <si>
    <t>DIEGO ALFREDO ROA NIÑO</t>
  </si>
  <si>
    <t>LUIS HAIR DUEÑAS GOMEZ</t>
  </si>
  <si>
    <t>CARGO / ROL</t>
  </si>
  <si>
    <t>Subdirector Administración Recursos Naturales</t>
  </si>
  <si>
    <t>Responsable proceso Evaluación Misional</t>
  </si>
  <si>
    <t>FECHA</t>
  </si>
  <si>
    <t>CPS</t>
  </si>
  <si>
    <t>NUEVA CPS</t>
  </si>
  <si>
    <t>FICHA</t>
  </si>
  <si>
    <t>NUEVA FICHA</t>
  </si>
  <si>
    <t>NOMBRE CONTRATISTA</t>
  </si>
  <si>
    <t xml:space="preserve">VALOR </t>
  </si>
  <si>
    <t xml:space="preserve">VALOR CORTE OCTUBRE </t>
  </si>
  <si>
    <t>MAIRA  SUAREZ CHAPARRO</t>
  </si>
  <si>
    <t>SANDRA DALLOS</t>
  </si>
  <si>
    <t>ANGELA FRANCO</t>
  </si>
  <si>
    <t>MAURICIO GAMEZ</t>
  </si>
  <si>
    <t>FERNANDO MARTINEZ</t>
  </si>
  <si>
    <t>OSCAR JAVIER PEREZ BURGOS</t>
  </si>
  <si>
    <t>ADRIANA RICON RUBIANO (NOVI/DIC)</t>
  </si>
  <si>
    <t>EDITH ROIJAS</t>
  </si>
  <si>
    <t>JUAN CAMILO SUAREZ</t>
  </si>
  <si>
    <t>AURA LIGIA</t>
  </si>
  <si>
    <t>ROJO ACTIVIDAD 1</t>
  </si>
  <si>
    <t>DELCY YADIRA GUERRERO</t>
  </si>
  <si>
    <t>YAISSY ANDREA  CAÑON R</t>
  </si>
  <si>
    <t>PEDRO ELIAS VEGA</t>
  </si>
  <si>
    <t xml:space="preserve">JOAQUIN VARGAS </t>
  </si>
  <si>
    <t>SANDRA MARCELA  SAABEDRA ZABALETA</t>
  </si>
  <si>
    <t>INGRI MUÑOZ</t>
  </si>
  <si>
    <t xml:space="preserve">DAVID APARICIO </t>
  </si>
  <si>
    <t xml:space="preserve">DIEGO RODRIGUEZ </t>
  </si>
  <si>
    <t>JOSE DANIEL CARO</t>
  </si>
  <si>
    <t xml:space="preserve">INTI PALOMA CASTELBLANCO </t>
  </si>
  <si>
    <t>KAREN REINA (APROVECHAMIENTO FORES/ PERMISO EMISIONES)</t>
  </si>
  <si>
    <t>MARIA DEL PILAR CAMARGO</t>
  </si>
  <si>
    <t>YEIMY BERMUDEZ ( LICENCIAS/PSMV)</t>
  </si>
  <si>
    <t>YENNIFER MORALES (VERTIMIEBNTOS/HIDROCARBUROS)</t>
  </si>
  <si>
    <t>AGELA MUNAR (mitad licencias/mitad emisiones</t>
  </si>
  <si>
    <t xml:space="preserve"> </t>
  </si>
  <si>
    <t>PSMV NOV/*DIC</t>
  </si>
  <si>
    <t>LICENCIAS AMBIENTALES</t>
  </si>
  <si>
    <t>PERMISO DE VERTIMIENTOS NOV/*DIC</t>
  </si>
  <si>
    <t>APROVECHAMIENTO FORESTALES</t>
  </si>
  <si>
    <t xml:space="preserve">EMISIONES </t>
  </si>
  <si>
    <t xml:space="preserve">RECURSO HIDRICO </t>
  </si>
  <si>
    <t>HIDROCARBUROS</t>
  </si>
  <si>
    <t>CPS-092</t>
  </si>
  <si>
    <t>CPS-140</t>
  </si>
  <si>
    <t>CPS-139</t>
  </si>
  <si>
    <t>REV ISAR COMPROMISO YA QUE EL VALOR QUE REPORTA PRESUPUESTO EN SUPERIOR 28909327</t>
  </si>
  <si>
    <t>CPS-084, CPS-103, CPS-062</t>
  </si>
  <si>
    <t>CPS-058, CPS-062- CPS-177</t>
  </si>
  <si>
    <t>CPS-NN, implmetancion de la plataforma Lupa juridica</t>
  </si>
  <si>
    <t>FGR-42 D:\compartida\CORPOBOYACA\JENNIFER ANDREA DIAZ VEGA 2021\INFORMES SISTEMA INTEGRADO SGC-MECI\</t>
  </si>
  <si>
    <t>FGR-30  D:\compartida\CORPOBOYACA\JENNIFER ANDREA DIAZ VEGA 2021\INFORMES SISTEMA INTEGRADO SGC-MECI\</t>
  </si>
  <si>
    <t>FGR-74 D:\compartida\CORPOBOYACA\JENNIFER ANDREA DIAZ VEGA 2021\INFORMES SISTEMA INTEGRADO SGC-MECI\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</si>
</sst>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340A]\ * #,##0_-;\-[$$-340A]\ * #,##0_-;_-[$$-340A]\ * &quot;-&quot;_-;_-@"/>
    <numFmt numFmtId="165" formatCode="0.0"/>
    <numFmt numFmtId="166" formatCode="_(&quot;$&quot;\ * #,##0_);_(&quot;$&quot;\ * \(#,##0\);_(&quot;$&quot;\ * &quot;-&quot;_);_(@_)"/>
  </numFmts>
  <fonts count="23" x14ac:knownFonts="1">
    <font>
      <sz val="10"/>
      <color rgb="FF000000"/>
      <name val="Arial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5F497A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rgb="FFFFFF00"/>
      </patternFill>
    </fill>
    <fill>
      <patternFill patternType="solid">
        <fgColor rgb="FF5F497A"/>
        <bgColor rgb="FF5F497A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95B3D7"/>
        <bgColor rgb="FF95B3D7"/>
      </patternFill>
    </fill>
    <fill>
      <patternFill patternType="solid">
        <fgColor rgb="FFF79646"/>
        <bgColor rgb="FFF79646"/>
      </patternFill>
    </fill>
    <fill>
      <patternFill patternType="solid">
        <fgColor rgb="FF00B0F0"/>
        <bgColor rgb="FF00B0F0"/>
      </patternFill>
    </fill>
    <fill>
      <patternFill patternType="solid">
        <fgColor rgb="FFFABF8F"/>
        <bgColor rgb="FFFABF8F"/>
      </patternFill>
    </fill>
    <fill>
      <patternFill patternType="solid">
        <fgColor rgb="FF953734"/>
        <bgColor rgb="FF95373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5" fillId="0" borderId="0" xfId="0" applyFont="1" applyAlignment="1">
      <alignment vertical="center"/>
    </xf>
    <xf numFmtId="14" fontId="7" fillId="0" borderId="1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3" fontId="1" fillId="0" borderId="24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9" fontId="9" fillId="3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3" fontId="1" fillId="0" borderId="30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166" fontId="4" fillId="3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left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6" fontId="17" fillId="0" borderId="14" xfId="0" applyNumberFormat="1" applyFont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left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9" fontId="3" fillId="0" borderId="33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" fontId="3" fillId="0" borderId="34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 vertical="center" wrapText="1"/>
    </xf>
    <xf numFmtId="0" fontId="9" fillId="0" borderId="0" xfId="0" applyFont="1"/>
    <xf numFmtId="0" fontId="0" fillId="8" borderId="20" xfId="0" applyFont="1" applyFill="1" applyBorder="1"/>
    <xf numFmtId="0" fontId="5" fillId="8" borderId="20" xfId="0" applyFont="1" applyFill="1" applyBorder="1"/>
    <xf numFmtId="0" fontId="5" fillId="0" borderId="0" xfId="0" applyFont="1"/>
    <xf numFmtId="0" fontId="5" fillId="9" borderId="20" xfId="0" applyFont="1" applyFill="1" applyBorder="1"/>
    <xf numFmtId="0" fontId="5" fillId="10" borderId="20" xfId="0" applyFont="1" applyFill="1" applyBorder="1"/>
    <xf numFmtId="0" fontId="5" fillId="11" borderId="20" xfId="0" applyFont="1" applyFill="1" applyBorder="1"/>
    <xf numFmtId="0" fontId="5" fillId="12" borderId="20" xfId="0" applyFont="1" applyFill="1" applyBorder="1"/>
    <xf numFmtId="0" fontId="5" fillId="4" borderId="20" xfId="0" applyFont="1" applyFill="1" applyBorder="1"/>
    <xf numFmtId="0" fontId="5" fillId="6" borderId="20" xfId="0" applyFont="1" applyFill="1" applyBorder="1"/>
    <xf numFmtId="0" fontId="5" fillId="13" borderId="20" xfId="0" applyFont="1" applyFill="1" applyBorder="1"/>
    <xf numFmtId="0" fontId="5" fillId="7" borderId="20" xfId="0" applyFont="1" applyFill="1" applyBorder="1"/>
    <xf numFmtId="0" fontId="5" fillId="5" borderId="20" xfId="0" applyFont="1" applyFill="1" applyBorder="1"/>
    <xf numFmtId="0" fontId="9" fillId="14" borderId="20" xfId="0" applyFont="1" applyFill="1" applyBorder="1"/>
    <xf numFmtId="0" fontId="21" fillId="5" borderId="20" xfId="0" applyFont="1" applyFill="1" applyBorder="1"/>
    <xf numFmtId="49" fontId="2" fillId="3" borderId="14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 applyProtection="1">
      <alignment horizontal="justify" vertical="center" wrapText="1"/>
      <protection locked="0"/>
    </xf>
    <xf numFmtId="0" fontId="2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17" fillId="0" borderId="14" xfId="0" applyNumberFormat="1" applyFont="1" applyFill="1" applyBorder="1" applyAlignment="1">
      <alignment horizontal="center" vertical="center" wrapText="1"/>
    </xf>
    <xf numFmtId="165" fontId="4" fillId="15" borderId="14" xfId="0" applyNumberFormat="1" applyFont="1" applyFill="1" applyBorder="1" applyAlignment="1">
      <alignment horizontal="center" vertical="center" wrapText="1"/>
    </xf>
    <xf numFmtId="10" fontId="19" fillId="16" borderId="12" xfId="0" applyNumberFormat="1" applyFont="1" applyFill="1" applyBorder="1" applyAlignment="1">
      <alignment horizontal="center" vertical="center" wrapText="1"/>
    </xf>
    <xf numFmtId="0" fontId="2" fillId="16" borderId="13" xfId="0" applyFont="1" applyFill="1" applyBorder="1"/>
    <xf numFmtId="9" fontId="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14" fontId="17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/>
    <xf numFmtId="0" fontId="9" fillId="3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9" fillId="0" borderId="7" xfId="0" applyFont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2" fillId="0" borderId="31" xfId="0" applyFont="1" applyBorder="1"/>
    <xf numFmtId="49" fontId="9" fillId="0" borderId="4" xfId="0" applyNumberFormat="1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9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2" fillId="0" borderId="23" xfId="0" applyFont="1" applyBorder="1"/>
    <xf numFmtId="0" fontId="9" fillId="3" borderId="1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1" fontId="15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10" fontId="3" fillId="0" borderId="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E3BC"/>
  </sheetPr>
  <dimension ref="A1:AA100"/>
  <sheetViews>
    <sheetView showGridLines="0" tabSelected="1" topLeftCell="A31" zoomScale="64" zoomScaleNormal="64" workbookViewId="0">
      <selection activeCell="H32" sqref="H32:I32"/>
    </sheetView>
  </sheetViews>
  <sheetFormatPr baseColWidth="10" defaultColWidth="14.42578125" defaultRowHeight="15" customHeight="1" x14ac:dyDescent="0.2"/>
  <cols>
    <col min="1" max="1" width="8.42578125" customWidth="1"/>
    <col min="2" max="2" width="16.42578125" customWidth="1"/>
    <col min="3" max="4" width="13.140625" customWidth="1"/>
    <col min="5" max="5" width="17.140625" customWidth="1"/>
    <col min="6" max="6" width="11.42578125" customWidth="1"/>
    <col min="7" max="7" width="53.7109375" customWidth="1"/>
    <col min="8" max="8" width="25.140625" customWidth="1"/>
    <col min="9" max="9" width="21.42578125" customWidth="1"/>
    <col min="10" max="10" width="28.28515625" customWidth="1"/>
    <col min="11" max="11" width="15.7109375" customWidth="1"/>
    <col min="12" max="12" width="16.42578125" customWidth="1"/>
    <col min="13" max="13" width="19" customWidth="1"/>
    <col min="14" max="14" width="23.7109375" customWidth="1"/>
    <col min="15" max="16" width="19" customWidth="1"/>
    <col min="17" max="17" width="20.7109375" customWidth="1"/>
    <col min="18" max="18" width="20.85546875" customWidth="1"/>
    <col min="19" max="19" width="20.28515625" customWidth="1"/>
    <col min="20" max="20" width="24.42578125" customWidth="1"/>
    <col min="21" max="21" width="20.85546875" customWidth="1"/>
    <col min="22" max="22" width="77" customWidth="1"/>
    <col min="23" max="23" width="51.140625" customWidth="1"/>
    <col min="24" max="24" width="17.85546875" hidden="1" customWidth="1"/>
    <col min="25" max="25" width="17.5703125" hidden="1" customWidth="1"/>
    <col min="26" max="27" width="11.42578125" customWidth="1"/>
  </cols>
  <sheetData>
    <row r="1" spans="1:27" ht="33" customHeight="1" x14ac:dyDescent="0.2">
      <c r="A1" s="155"/>
      <c r="B1" s="122"/>
      <c r="C1" s="123"/>
      <c r="D1" s="153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48" t="s">
        <v>1</v>
      </c>
      <c r="U1" s="116"/>
      <c r="V1" s="116"/>
      <c r="W1" s="114"/>
      <c r="X1" s="1"/>
      <c r="Y1" s="1"/>
      <c r="Z1" s="1"/>
      <c r="AA1" s="1"/>
    </row>
    <row r="2" spans="1:27" ht="38.25" customHeight="1" x14ac:dyDescent="0.2">
      <c r="A2" s="124"/>
      <c r="B2" s="120"/>
      <c r="C2" s="125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149" t="s">
        <v>2</v>
      </c>
      <c r="U2" s="116"/>
      <c r="V2" s="116"/>
      <c r="W2" s="114"/>
      <c r="X2" s="1"/>
      <c r="Y2" s="1"/>
      <c r="Z2" s="1"/>
      <c r="AA2" s="1"/>
    </row>
    <row r="3" spans="1:27" ht="19.5" customHeight="1" x14ac:dyDescent="0.2">
      <c r="A3" s="124"/>
      <c r="B3" s="120"/>
      <c r="C3" s="125"/>
      <c r="D3" s="153" t="s">
        <v>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151" t="s">
        <v>4</v>
      </c>
      <c r="U3" s="122"/>
      <c r="V3" s="123"/>
      <c r="W3" s="150" t="s">
        <v>5</v>
      </c>
      <c r="X3" s="1"/>
      <c r="Y3" s="1"/>
      <c r="Z3" s="1"/>
      <c r="AA3" s="1"/>
    </row>
    <row r="4" spans="1:27" ht="19.5" customHeight="1" x14ac:dyDescent="0.2">
      <c r="A4" s="124"/>
      <c r="B4" s="120"/>
      <c r="C4" s="125"/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126"/>
      <c r="U4" s="127"/>
      <c r="V4" s="128"/>
      <c r="W4" s="112"/>
      <c r="X4" s="1"/>
      <c r="Y4" s="1"/>
      <c r="Z4" s="1"/>
      <c r="AA4" s="1"/>
    </row>
    <row r="5" spans="1:27" ht="48" customHeight="1" x14ac:dyDescent="0.2">
      <c r="A5" s="126"/>
      <c r="B5" s="127"/>
      <c r="C5" s="128"/>
      <c r="D5" s="154" t="s">
        <v>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4"/>
      <c r="T5" s="152" t="s">
        <v>7</v>
      </c>
      <c r="U5" s="116"/>
      <c r="V5" s="114"/>
      <c r="W5" s="2">
        <v>44025</v>
      </c>
      <c r="X5" s="1"/>
      <c r="Y5" s="1"/>
      <c r="Z5" s="1"/>
      <c r="AA5" s="1"/>
    </row>
    <row r="6" spans="1:27" ht="20.25" customHeight="1" x14ac:dyDescent="0.2">
      <c r="A6" s="3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4"/>
      <c r="O6" s="4"/>
      <c r="P6" s="6"/>
      <c r="Q6" s="4"/>
      <c r="R6" s="4"/>
      <c r="S6" s="4"/>
      <c r="T6" s="4"/>
      <c r="U6" s="4"/>
      <c r="V6" s="4"/>
      <c r="W6" s="7"/>
      <c r="X6" s="1"/>
      <c r="Y6" s="1"/>
      <c r="Z6" s="1"/>
      <c r="AA6" s="1"/>
    </row>
    <row r="7" spans="1:27" ht="20.25" customHeight="1" x14ac:dyDescent="0.2">
      <c r="A7" s="8"/>
      <c r="B7" s="1"/>
      <c r="C7" s="1"/>
      <c r="D7" s="1"/>
      <c r="E7" s="1"/>
      <c r="F7" s="1"/>
      <c r="G7" s="9"/>
      <c r="H7" s="1"/>
      <c r="I7" s="4"/>
      <c r="J7" s="5"/>
      <c r="K7" s="4"/>
      <c r="L7" s="4"/>
      <c r="M7" s="4"/>
      <c r="N7" s="4"/>
      <c r="O7" s="4"/>
      <c r="P7" s="6"/>
      <c r="Q7" s="4"/>
      <c r="R7" s="4"/>
      <c r="S7" s="4"/>
      <c r="T7" s="4"/>
      <c r="U7" s="4"/>
      <c r="V7" s="4"/>
      <c r="W7" s="7"/>
      <c r="X7" s="1"/>
      <c r="Y7" s="1"/>
      <c r="Z7" s="1"/>
      <c r="AA7" s="1"/>
    </row>
    <row r="8" spans="1:27" ht="16.5" customHeight="1" x14ac:dyDescent="0.2">
      <c r="A8" s="8"/>
      <c r="B8" s="1"/>
      <c r="C8" s="1"/>
      <c r="D8" s="1"/>
      <c r="E8" s="1"/>
      <c r="F8" s="1"/>
      <c r="G8" s="9"/>
      <c r="H8" s="1"/>
      <c r="I8" s="10"/>
      <c r="J8" s="11"/>
      <c r="K8" s="10"/>
      <c r="L8" s="10"/>
      <c r="M8" s="10"/>
      <c r="N8" s="10"/>
      <c r="O8" s="10"/>
      <c r="P8" s="12"/>
      <c r="Q8" s="10"/>
      <c r="R8" s="10"/>
      <c r="S8" s="10"/>
      <c r="T8" s="10"/>
      <c r="U8" s="10"/>
      <c r="V8" s="1"/>
      <c r="W8" s="7"/>
      <c r="X8" s="1"/>
      <c r="Y8" s="1"/>
      <c r="Z8" s="1"/>
      <c r="AA8" s="1"/>
    </row>
    <row r="9" spans="1:27" ht="44.25" customHeight="1" x14ac:dyDescent="0.2">
      <c r="A9" s="8"/>
      <c r="B9" s="1"/>
      <c r="C9" s="1"/>
      <c r="D9" s="1"/>
      <c r="E9" s="1"/>
      <c r="F9" s="1"/>
      <c r="G9" s="9"/>
      <c r="H9" s="1"/>
      <c r="I9" s="10"/>
      <c r="J9" s="11"/>
      <c r="K9" s="10"/>
      <c r="L9" s="10"/>
      <c r="M9" s="10"/>
      <c r="N9" s="10"/>
      <c r="O9" s="10"/>
      <c r="P9" s="12"/>
      <c r="Q9" s="10"/>
      <c r="R9" s="10"/>
      <c r="S9" s="10"/>
      <c r="T9" s="10"/>
      <c r="U9" s="10"/>
      <c r="V9" s="1"/>
      <c r="W9" s="7"/>
      <c r="X9" s="1"/>
      <c r="Y9" s="1"/>
      <c r="Z9" s="1"/>
      <c r="AA9" s="1"/>
    </row>
    <row r="10" spans="1:27" ht="9" customHeight="1" x14ac:dyDescent="0.2">
      <c r="A10" s="8"/>
      <c r="B10" s="13"/>
      <c r="C10" s="13"/>
      <c r="D10" s="13"/>
      <c r="E10" s="13"/>
      <c r="F10" s="13"/>
      <c r="G10" s="14"/>
      <c r="H10" s="13"/>
      <c r="I10" s="13"/>
      <c r="J10" s="15"/>
      <c r="K10" s="13"/>
      <c r="L10" s="13"/>
      <c r="M10" s="16"/>
      <c r="N10" s="16"/>
      <c r="O10" s="16"/>
      <c r="P10" s="17"/>
      <c r="Q10" s="16"/>
      <c r="R10" s="13"/>
      <c r="S10" s="18"/>
      <c r="T10" s="13"/>
      <c r="U10" s="13"/>
      <c r="V10" s="1"/>
      <c r="W10" s="7"/>
      <c r="X10" s="1"/>
      <c r="Y10" s="1"/>
      <c r="Z10" s="1"/>
      <c r="AA10" s="1"/>
    </row>
    <row r="11" spans="1:27" ht="36" customHeight="1" x14ac:dyDescent="0.2">
      <c r="A11" s="165" t="s">
        <v>8</v>
      </c>
      <c r="B11" s="158"/>
      <c r="C11" s="159"/>
      <c r="D11" s="157" t="s">
        <v>9</v>
      </c>
      <c r="E11" s="158"/>
      <c r="F11" s="158"/>
      <c r="G11" s="159"/>
      <c r="H11" s="19" t="s">
        <v>10</v>
      </c>
      <c r="I11" s="20" t="s">
        <v>11</v>
      </c>
      <c r="J11" s="21"/>
      <c r="K11" s="160" t="s">
        <v>12</v>
      </c>
      <c r="L11" s="123"/>
      <c r="M11" s="156" t="s">
        <v>13</v>
      </c>
      <c r="N11" s="116"/>
      <c r="O11" s="116"/>
      <c r="P11" s="114"/>
      <c r="Q11" s="161" t="s">
        <v>14</v>
      </c>
      <c r="R11" s="123"/>
      <c r="S11" s="22"/>
      <c r="T11" s="22"/>
      <c r="U11" s="22"/>
      <c r="V11" s="22"/>
      <c r="W11" s="7"/>
      <c r="X11" s="1"/>
      <c r="Y11" s="1"/>
      <c r="Z11" s="1"/>
      <c r="AA11" s="1"/>
    </row>
    <row r="12" spans="1:27" ht="32.25" customHeight="1" x14ac:dyDescent="0.2">
      <c r="A12" s="162" t="s">
        <v>15</v>
      </c>
      <c r="B12" s="163"/>
      <c r="C12" s="164"/>
      <c r="D12" s="167" t="s">
        <v>16</v>
      </c>
      <c r="E12" s="163"/>
      <c r="F12" s="163"/>
      <c r="G12" s="164"/>
      <c r="H12" s="23" t="s">
        <v>17</v>
      </c>
      <c r="I12" s="24">
        <v>365492320</v>
      </c>
      <c r="J12" s="25"/>
      <c r="K12" s="124"/>
      <c r="L12" s="125"/>
      <c r="M12" s="26" t="s">
        <v>18</v>
      </c>
      <c r="N12" s="26" t="s">
        <v>19</v>
      </c>
      <c r="O12" s="26" t="s">
        <v>20</v>
      </c>
      <c r="P12" s="27" t="s">
        <v>21</v>
      </c>
      <c r="Q12" s="124"/>
      <c r="R12" s="125"/>
      <c r="S12" s="28"/>
      <c r="T12" s="28"/>
      <c r="U12" s="28"/>
      <c r="V12" s="28"/>
      <c r="W12" s="7"/>
      <c r="X12" s="1"/>
      <c r="Y12" s="1"/>
      <c r="Z12" s="1"/>
      <c r="AA12" s="1"/>
    </row>
    <row r="13" spans="1:27" ht="32.25" customHeight="1" x14ac:dyDescent="0.2">
      <c r="A13" s="126"/>
      <c r="B13" s="127"/>
      <c r="C13" s="128"/>
      <c r="D13" s="126"/>
      <c r="E13" s="127"/>
      <c r="F13" s="127"/>
      <c r="G13" s="128"/>
      <c r="H13" s="29" t="s">
        <v>22</v>
      </c>
      <c r="I13" s="30" t="s">
        <v>23</v>
      </c>
      <c r="J13" s="25"/>
      <c r="K13" s="126"/>
      <c r="L13" s="128"/>
      <c r="M13" s="31" t="s">
        <v>24</v>
      </c>
      <c r="N13" s="32"/>
      <c r="O13" s="31"/>
      <c r="P13" s="33"/>
      <c r="Q13" s="126"/>
      <c r="R13" s="128"/>
      <c r="S13" s="28"/>
      <c r="T13" s="28"/>
      <c r="U13" s="28"/>
      <c r="V13" s="28"/>
      <c r="W13" s="7"/>
      <c r="X13" s="1"/>
      <c r="Y13" s="1"/>
      <c r="Z13" s="1"/>
      <c r="AA13" s="1"/>
    </row>
    <row r="14" spans="1:27" ht="16.5" customHeight="1" x14ac:dyDescent="0.2">
      <c r="A14" s="121" t="s">
        <v>25</v>
      </c>
      <c r="B14" s="122"/>
      <c r="C14" s="123"/>
      <c r="D14" s="174" t="s">
        <v>26</v>
      </c>
      <c r="E14" s="122"/>
      <c r="F14" s="122"/>
      <c r="G14" s="123"/>
      <c r="H14" s="29" t="s">
        <v>27</v>
      </c>
      <c r="I14" s="30" t="s">
        <v>23</v>
      </c>
      <c r="J14" s="34"/>
      <c r="K14" s="9"/>
      <c r="L14" s="35"/>
      <c r="M14" s="28"/>
      <c r="N14" s="28"/>
      <c r="O14" s="28"/>
      <c r="P14" s="36"/>
      <c r="Q14" s="28"/>
      <c r="R14" s="28"/>
      <c r="S14" s="28"/>
      <c r="T14" s="28"/>
      <c r="U14" s="28"/>
      <c r="V14" s="28"/>
      <c r="W14" s="7"/>
      <c r="X14" s="1"/>
      <c r="Y14" s="1"/>
      <c r="Z14" s="1"/>
      <c r="AA14" s="1"/>
    </row>
    <row r="15" spans="1:27" ht="16.5" customHeight="1" x14ac:dyDescent="0.2">
      <c r="A15" s="124"/>
      <c r="B15" s="120"/>
      <c r="C15" s="125"/>
      <c r="D15" s="124"/>
      <c r="E15" s="120"/>
      <c r="F15" s="120"/>
      <c r="G15" s="125"/>
      <c r="H15" s="29" t="s">
        <v>28</v>
      </c>
      <c r="I15" s="30" t="s">
        <v>23</v>
      </c>
      <c r="J15" s="34"/>
      <c r="K15" s="9"/>
      <c r="L15" s="35"/>
      <c r="M15" s="28"/>
      <c r="N15" s="28"/>
      <c r="O15" s="28"/>
      <c r="P15" s="36"/>
      <c r="Q15" s="28"/>
      <c r="R15" s="28"/>
      <c r="S15" s="28"/>
      <c r="T15" s="28"/>
      <c r="U15" s="28"/>
      <c r="V15" s="28"/>
      <c r="W15" s="7"/>
      <c r="X15" s="1"/>
      <c r="Y15" s="1"/>
      <c r="Z15" s="1"/>
      <c r="AA15" s="1"/>
    </row>
    <row r="16" spans="1:27" ht="16.5" customHeight="1" x14ac:dyDescent="0.2">
      <c r="A16" s="126"/>
      <c r="B16" s="127"/>
      <c r="C16" s="128"/>
      <c r="D16" s="126"/>
      <c r="E16" s="127"/>
      <c r="F16" s="127"/>
      <c r="G16" s="128"/>
      <c r="H16" s="29" t="s">
        <v>29</v>
      </c>
      <c r="I16" s="30" t="s">
        <v>23</v>
      </c>
      <c r="J16" s="34"/>
      <c r="K16" s="9"/>
      <c r="L16" s="35"/>
      <c r="M16" s="28"/>
      <c r="N16" s="28"/>
      <c r="O16" s="28"/>
      <c r="P16" s="36"/>
      <c r="Q16" s="28"/>
      <c r="R16" s="28"/>
      <c r="S16" s="28"/>
      <c r="T16" s="28"/>
      <c r="U16" s="28"/>
      <c r="V16" s="28"/>
      <c r="W16" s="7"/>
      <c r="X16" s="1"/>
      <c r="Y16" s="1"/>
      <c r="Z16" s="1"/>
      <c r="AA16" s="1"/>
    </row>
    <row r="17" spans="1:27" ht="16.5" customHeight="1" x14ac:dyDescent="0.2">
      <c r="A17" s="121" t="s">
        <v>30</v>
      </c>
      <c r="B17" s="122"/>
      <c r="C17" s="123"/>
      <c r="D17" s="175"/>
      <c r="E17" s="122"/>
      <c r="F17" s="122"/>
      <c r="G17" s="123"/>
      <c r="H17" s="29" t="s">
        <v>31</v>
      </c>
      <c r="I17" s="30" t="s">
        <v>23</v>
      </c>
      <c r="J17" s="34"/>
      <c r="K17" s="9"/>
      <c r="L17" s="35"/>
      <c r="M17" s="28"/>
      <c r="N17" s="28"/>
      <c r="O17" s="28"/>
      <c r="P17" s="36"/>
      <c r="Q17" s="28"/>
      <c r="R17" s="28"/>
      <c r="S17" s="28"/>
      <c r="T17" s="28"/>
      <c r="U17" s="28"/>
      <c r="V17" s="28"/>
      <c r="W17" s="7"/>
      <c r="X17" s="1"/>
      <c r="Y17" s="1"/>
      <c r="Z17" s="1"/>
      <c r="AA17" s="1"/>
    </row>
    <row r="18" spans="1:27" ht="18.75" customHeight="1" x14ac:dyDescent="0.2">
      <c r="A18" s="124"/>
      <c r="B18" s="120"/>
      <c r="C18" s="125"/>
      <c r="D18" s="124"/>
      <c r="E18" s="120"/>
      <c r="F18" s="120"/>
      <c r="G18" s="125"/>
      <c r="H18" s="29" t="s">
        <v>32</v>
      </c>
      <c r="I18" s="30" t="s">
        <v>23</v>
      </c>
      <c r="J18" s="34"/>
      <c r="K18" s="9"/>
      <c r="L18" s="35"/>
      <c r="M18" s="28"/>
      <c r="N18" s="28"/>
      <c r="O18" s="28"/>
      <c r="P18" s="36"/>
      <c r="Q18" s="28"/>
      <c r="R18" s="28"/>
      <c r="S18" s="28"/>
      <c r="T18" s="28"/>
      <c r="U18" s="28"/>
      <c r="V18" s="28"/>
      <c r="W18" s="7"/>
      <c r="X18" s="1"/>
      <c r="Y18" s="1"/>
      <c r="Z18" s="1"/>
      <c r="AA18" s="1"/>
    </row>
    <row r="19" spans="1:27" ht="25.5" customHeight="1" x14ac:dyDescent="0.2">
      <c r="A19" s="134"/>
      <c r="B19" s="135"/>
      <c r="C19" s="136"/>
      <c r="D19" s="134"/>
      <c r="E19" s="135"/>
      <c r="F19" s="135"/>
      <c r="G19" s="136"/>
      <c r="H19" s="37" t="s">
        <v>33</v>
      </c>
      <c r="I19" s="38">
        <f>SUM(I12:I18)</f>
        <v>365492320</v>
      </c>
      <c r="J19" s="34"/>
      <c r="K19" s="9"/>
      <c r="L19" s="35"/>
      <c r="M19" s="28"/>
      <c r="N19" s="28"/>
      <c r="O19" s="28"/>
      <c r="P19" s="36"/>
      <c r="Q19" s="28"/>
      <c r="R19" s="28"/>
      <c r="S19" s="28"/>
      <c r="T19" s="28"/>
      <c r="U19" s="28"/>
      <c r="V19" s="28"/>
      <c r="W19" s="7"/>
      <c r="X19" s="1"/>
      <c r="Y19" s="1"/>
      <c r="Z19" s="1"/>
      <c r="AA19" s="1"/>
    </row>
    <row r="20" spans="1:27" ht="49.5" customHeight="1" x14ac:dyDescent="0.2">
      <c r="A20" s="137" t="s">
        <v>34</v>
      </c>
      <c r="B20" s="138" t="s">
        <v>35</v>
      </c>
      <c r="C20" s="120"/>
      <c r="D20" s="120"/>
      <c r="E20" s="120"/>
      <c r="F20" s="125"/>
      <c r="G20" s="169" t="s">
        <v>36</v>
      </c>
      <c r="H20" s="129" t="s">
        <v>37</v>
      </c>
      <c r="I20" s="125"/>
      <c r="J20" s="131" t="s">
        <v>38</v>
      </c>
      <c r="K20" s="160" t="s">
        <v>39</v>
      </c>
      <c r="L20" s="123"/>
      <c r="M20" s="133" t="s">
        <v>40</v>
      </c>
      <c r="N20" s="114"/>
      <c r="O20" s="133" t="s">
        <v>41</v>
      </c>
      <c r="P20" s="114"/>
      <c r="Q20" s="178" t="s">
        <v>42</v>
      </c>
      <c r="R20" s="173" t="s">
        <v>43</v>
      </c>
      <c r="S20" s="168" t="s">
        <v>44</v>
      </c>
      <c r="T20" s="173" t="s">
        <v>45</v>
      </c>
      <c r="U20" s="168" t="s">
        <v>46</v>
      </c>
      <c r="V20" s="170" t="s">
        <v>47</v>
      </c>
      <c r="W20" s="166" t="s">
        <v>48</v>
      </c>
      <c r="X20" s="1"/>
      <c r="Y20" s="1"/>
      <c r="Z20" s="1"/>
      <c r="AA20" s="1"/>
    </row>
    <row r="21" spans="1:27" ht="45.75" customHeight="1" x14ac:dyDescent="0.2">
      <c r="A21" s="132"/>
      <c r="B21" s="124"/>
      <c r="C21" s="120"/>
      <c r="D21" s="120"/>
      <c r="E21" s="120"/>
      <c r="F21" s="125"/>
      <c r="G21" s="132"/>
      <c r="H21" s="124"/>
      <c r="I21" s="125"/>
      <c r="J21" s="132"/>
      <c r="K21" s="124"/>
      <c r="L21" s="125"/>
      <c r="M21" s="130" t="s">
        <v>49</v>
      </c>
      <c r="N21" s="168" t="s">
        <v>50</v>
      </c>
      <c r="O21" s="171" t="s">
        <v>49</v>
      </c>
      <c r="P21" s="172" t="s">
        <v>50</v>
      </c>
      <c r="Q21" s="132"/>
      <c r="R21" s="132"/>
      <c r="S21" s="132"/>
      <c r="T21" s="132"/>
      <c r="U21" s="132"/>
      <c r="V21" s="132"/>
      <c r="W21" s="132"/>
      <c r="X21" s="1"/>
      <c r="Y21" s="1"/>
      <c r="Z21" s="1"/>
      <c r="AA21" s="1"/>
    </row>
    <row r="22" spans="1:27" ht="46.5" customHeight="1" x14ac:dyDescent="0.2">
      <c r="A22" s="112"/>
      <c r="B22" s="126"/>
      <c r="C22" s="127"/>
      <c r="D22" s="127"/>
      <c r="E22" s="127"/>
      <c r="F22" s="128"/>
      <c r="G22" s="112"/>
      <c r="H22" s="126"/>
      <c r="I22" s="128"/>
      <c r="J22" s="112"/>
      <c r="K22" s="126"/>
      <c r="L22" s="128"/>
      <c r="M22" s="112"/>
      <c r="N22" s="112"/>
      <c r="O22" s="132"/>
      <c r="P22" s="132"/>
      <c r="Q22" s="112"/>
      <c r="R22" s="112"/>
      <c r="S22" s="112"/>
      <c r="T22" s="112"/>
      <c r="U22" s="112"/>
      <c r="V22" s="112"/>
      <c r="W22" s="112"/>
      <c r="X22" s="1"/>
      <c r="Y22" s="1"/>
      <c r="Z22" s="1"/>
      <c r="AA22" s="1"/>
    </row>
    <row r="23" spans="1:27" ht="57.75" customHeight="1" x14ac:dyDescent="0.2">
      <c r="A23" s="143">
        <v>1</v>
      </c>
      <c r="B23" s="142" t="s">
        <v>51</v>
      </c>
      <c r="C23" s="122"/>
      <c r="D23" s="122"/>
      <c r="E23" s="122"/>
      <c r="F23" s="123"/>
      <c r="G23" s="39" t="s">
        <v>52</v>
      </c>
      <c r="H23" s="141">
        <v>200</v>
      </c>
      <c r="I23" s="114"/>
      <c r="J23" s="181">
        <v>600</v>
      </c>
      <c r="K23" s="179" t="s">
        <v>53</v>
      </c>
      <c r="L23" s="180"/>
      <c r="M23" s="40">
        <v>17</v>
      </c>
      <c r="N23" s="41">
        <f>+M23/H23</f>
        <v>8.5000000000000006E-2</v>
      </c>
      <c r="O23" s="177">
        <f>M23+M24+M25+M26+M27+M28</f>
        <v>52</v>
      </c>
      <c r="P23" s="176">
        <f>+O23/J23</f>
        <v>8.666666666666667E-2</v>
      </c>
      <c r="Q23" s="105">
        <v>128942030</v>
      </c>
      <c r="R23" s="42">
        <f>61204734-9614128-3877287+28909327</f>
        <v>76622646</v>
      </c>
      <c r="S23" s="41">
        <f t="shared" ref="S23:S34" si="0">R23/Q23</f>
        <v>0.59424103994640076</v>
      </c>
      <c r="T23" s="42">
        <v>595160</v>
      </c>
      <c r="U23" s="41">
        <f t="shared" ref="U23:U29" si="1">T23/R23</f>
        <v>7.7674164371718509E-3</v>
      </c>
      <c r="V23" s="43" t="s">
        <v>138</v>
      </c>
      <c r="W23" s="103" t="s">
        <v>141</v>
      </c>
      <c r="X23" s="44">
        <f>30178233+98154454+9507303</f>
        <v>137839990</v>
      </c>
      <c r="Y23" s="44">
        <f>23634707+96826162+5312905</f>
        <v>125773774</v>
      </c>
      <c r="Z23" s="1"/>
      <c r="AA23" s="1"/>
    </row>
    <row r="24" spans="1:27" ht="60.75" customHeight="1" x14ac:dyDescent="0.2">
      <c r="A24" s="132"/>
      <c r="B24" s="124"/>
      <c r="C24" s="120"/>
      <c r="D24" s="120"/>
      <c r="E24" s="120"/>
      <c r="F24" s="125"/>
      <c r="G24" s="39" t="s">
        <v>54</v>
      </c>
      <c r="H24" s="141">
        <v>134</v>
      </c>
      <c r="I24" s="114"/>
      <c r="J24" s="132"/>
      <c r="K24" s="179" t="s">
        <v>55</v>
      </c>
      <c r="L24" s="180"/>
      <c r="M24" s="40">
        <v>22</v>
      </c>
      <c r="N24" s="41">
        <f t="shared" ref="N24:N33" si="2">+M24/H24</f>
        <v>0.16417910447761194</v>
      </c>
      <c r="O24" s="132"/>
      <c r="P24" s="132"/>
      <c r="Q24" s="105">
        <v>77939200</v>
      </c>
      <c r="R24" s="42">
        <f>45105101+9614129</f>
        <v>54719230</v>
      </c>
      <c r="S24" s="41">
        <f t="shared" si="0"/>
        <v>0.70207584886680896</v>
      </c>
      <c r="T24" s="42">
        <v>595160</v>
      </c>
      <c r="U24" s="41">
        <f t="shared" si="1"/>
        <v>1.087661504008737E-2</v>
      </c>
      <c r="V24" s="43" t="s">
        <v>137</v>
      </c>
      <c r="W24" s="103" t="s">
        <v>141</v>
      </c>
      <c r="X24" s="44">
        <v>56205728</v>
      </c>
      <c r="Y24" s="44">
        <v>9954706</v>
      </c>
      <c r="Z24" s="1"/>
      <c r="AA24" s="1"/>
    </row>
    <row r="25" spans="1:27" ht="59.25" customHeight="1" x14ac:dyDescent="0.2">
      <c r="A25" s="132"/>
      <c r="B25" s="124"/>
      <c r="C25" s="120"/>
      <c r="D25" s="120"/>
      <c r="E25" s="120"/>
      <c r="F25" s="125"/>
      <c r="G25" s="39" t="s">
        <v>56</v>
      </c>
      <c r="H25" s="141">
        <v>31</v>
      </c>
      <c r="I25" s="114"/>
      <c r="J25" s="132"/>
      <c r="K25" s="179" t="s">
        <v>57</v>
      </c>
      <c r="L25" s="180"/>
      <c r="M25" s="40">
        <v>0</v>
      </c>
      <c r="N25" s="41">
        <f t="shared" si="2"/>
        <v>0</v>
      </c>
      <c r="O25" s="132"/>
      <c r="P25" s="132"/>
      <c r="Q25" s="106">
        <v>0</v>
      </c>
      <c r="R25" s="42"/>
      <c r="S25" s="41" t="e">
        <f t="shared" si="0"/>
        <v>#DIV/0!</v>
      </c>
      <c r="T25" s="42"/>
      <c r="U25" s="41" t="e">
        <f t="shared" si="1"/>
        <v>#DIV/0!</v>
      </c>
      <c r="V25" s="43"/>
      <c r="W25" s="103" t="s">
        <v>141</v>
      </c>
      <c r="X25" s="44">
        <f>17034291+24326719+3763494-124504</f>
        <v>45000000</v>
      </c>
      <c r="Y25" s="44">
        <f>10910233+21539976+2568031</f>
        <v>35018240</v>
      </c>
      <c r="Z25" s="1"/>
      <c r="AA25" s="1"/>
    </row>
    <row r="26" spans="1:27" ht="78" customHeight="1" x14ac:dyDescent="0.2">
      <c r="A26" s="132"/>
      <c r="B26" s="124"/>
      <c r="C26" s="120"/>
      <c r="D26" s="120"/>
      <c r="E26" s="120"/>
      <c r="F26" s="125"/>
      <c r="G26" s="39" t="s">
        <v>58</v>
      </c>
      <c r="H26" s="141">
        <v>160</v>
      </c>
      <c r="I26" s="114"/>
      <c r="J26" s="132"/>
      <c r="K26" s="179" t="s">
        <v>59</v>
      </c>
      <c r="L26" s="180"/>
      <c r="M26" s="40">
        <v>9</v>
      </c>
      <c r="N26" s="41">
        <f t="shared" si="2"/>
        <v>5.6250000000000001E-2</v>
      </c>
      <c r="O26" s="132"/>
      <c r="P26" s="132"/>
      <c r="Q26" s="105">
        <v>52292800</v>
      </c>
      <c r="R26" s="42">
        <v>24147857</v>
      </c>
      <c r="S26" s="41">
        <f t="shared" si="0"/>
        <v>0.46178167931340453</v>
      </c>
      <c r="T26" s="42"/>
      <c r="U26" s="41">
        <f t="shared" si="1"/>
        <v>0</v>
      </c>
      <c r="V26" s="43" t="s">
        <v>133</v>
      </c>
      <c r="W26" s="103" t="s">
        <v>141</v>
      </c>
      <c r="X26" s="44">
        <f>13948331+40266224+4753652</f>
        <v>58968207</v>
      </c>
      <c r="Y26" s="44">
        <f>7866651+40266224+1957386</f>
        <v>50090261</v>
      </c>
      <c r="Z26" s="1"/>
      <c r="AA26" s="1"/>
    </row>
    <row r="27" spans="1:27" ht="84.75" customHeight="1" x14ac:dyDescent="0.2">
      <c r="A27" s="132"/>
      <c r="B27" s="124"/>
      <c r="C27" s="120"/>
      <c r="D27" s="120"/>
      <c r="E27" s="120"/>
      <c r="F27" s="125"/>
      <c r="G27" s="39" t="s">
        <v>60</v>
      </c>
      <c r="H27" s="141">
        <v>45</v>
      </c>
      <c r="I27" s="114"/>
      <c r="J27" s="132"/>
      <c r="K27" s="179" t="s">
        <v>61</v>
      </c>
      <c r="L27" s="180"/>
      <c r="M27" s="40">
        <v>2</v>
      </c>
      <c r="N27" s="41">
        <f t="shared" si="2"/>
        <v>4.4444444444444446E-2</v>
      </c>
      <c r="O27" s="132"/>
      <c r="P27" s="132"/>
      <c r="Q27" s="105">
        <v>61398650</v>
      </c>
      <c r="R27" s="42">
        <v>15077520</v>
      </c>
      <c r="S27" s="41">
        <f t="shared" si="0"/>
        <v>0.2455676142716493</v>
      </c>
      <c r="T27" s="42"/>
      <c r="U27" s="41">
        <f t="shared" si="1"/>
        <v>0</v>
      </c>
      <c r="V27" s="43" t="s">
        <v>134</v>
      </c>
      <c r="W27" s="103" t="s">
        <v>141</v>
      </c>
      <c r="X27" s="44">
        <f>17034291+52764819+3763494+4753652+124503</f>
        <v>78440759</v>
      </c>
      <c r="Y27" s="44">
        <f>3914772+52278762+2568031+1957386</f>
        <v>60718951</v>
      </c>
      <c r="Z27" s="1"/>
      <c r="AA27" s="1"/>
    </row>
    <row r="28" spans="1:27" ht="80.25" customHeight="1" x14ac:dyDescent="0.2">
      <c r="A28" s="112"/>
      <c r="B28" s="126"/>
      <c r="C28" s="127"/>
      <c r="D28" s="127"/>
      <c r="E28" s="127"/>
      <c r="F28" s="128"/>
      <c r="G28" s="39" t="s">
        <v>62</v>
      </c>
      <c r="H28" s="141">
        <v>30</v>
      </c>
      <c r="I28" s="114"/>
      <c r="J28" s="112"/>
      <c r="K28" s="179" t="s">
        <v>63</v>
      </c>
      <c r="L28" s="180"/>
      <c r="M28" s="40">
        <v>2</v>
      </c>
      <c r="N28" s="41">
        <f t="shared" si="2"/>
        <v>6.6666666666666666E-2</v>
      </c>
      <c r="O28" s="132"/>
      <c r="P28" s="132"/>
      <c r="Q28" s="105">
        <v>19887600</v>
      </c>
      <c r="R28" s="42">
        <v>19228257</v>
      </c>
      <c r="S28" s="41">
        <f t="shared" si="0"/>
        <v>0.96684652748446265</v>
      </c>
      <c r="T28" s="42"/>
      <c r="U28" s="41">
        <f t="shared" si="1"/>
        <v>0</v>
      </c>
      <c r="V28" s="43" t="s">
        <v>135</v>
      </c>
      <c r="W28" s="103" t="s">
        <v>141</v>
      </c>
      <c r="X28" s="44">
        <f>5902114+12498595</f>
        <v>18400709</v>
      </c>
      <c r="Y28" s="44">
        <f>3194085+12498595</f>
        <v>15692680</v>
      </c>
      <c r="Z28" s="1"/>
      <c r="AA28" s="1"/>
    </row>
    <row r="29" spans="1:27" ht="66.75" customHeight="1" x14ac:dyDescent="0.2">
      <c r="A29" s="45">
        <v>2</v>
      </c>
      <c r="B29" s="146" t="s">
        <v>64</v>
      </c>
      <c r="C29" s="116"/>
      <c r="D29" s="116"/>
      <c r="E29" s="116"/>
      <c r="F29" s="114"/>
      <c r="G29" s="46" t="s">
        <v>65</v>
      </c>
      <c r="H29" s="141">
        <v>1</v>
      </c>
      <c r="I29" s="114"/>
      <c r="J29" s="47">
        <v>1</v>
      </c>
      <c r="K29" s="179" t="s">
        <v>66</v>
      </c>
      <c r="L29" s="180"/>
      <c r="M29" s="40">
        <v>1</v>
      </c>
      <c r="N29" s="41">
        <f t="shared" si="2"/>
        <v>1</v>
      </c>
      <c r="O29" s="48">
        <f>+M29</f>
        <v>1</v>
      </c>
      <c r="P29" s="49">
        <f>+O29/J29</f>
        <v>1</v>
      </c>
      <c r="Q29" s="107">
        <v>25032040</v>
      </c>
      <c r="R29" s="42">
        <v>20443044</v>
      </c>
      <c r="S29" s="50">
        <f t="shared" si="0"/>
        <v>0.8166751091800748</v>
      </c>
      <c r="T29" s="42"/>
      <c r="U29" s="41">
        <f t="shared" si="1"/>
        <v>0</v>
      </c>
      <c r="V29" s="100" t="s">
        <v>139</v>
      </c>
      <c r="W29" s="104" t="s">
        <v>136</v>
      </c>
      <c r="X29" s="52"/>
      <c r="Y29" s="52"/>
      <c r="Z29" s="1"/>
      <c r="AA29" s="1"/>
    </row>
    <row r="30" spans="1:27" ht="78" customHeight="1" x14ac:dyDescent="0.2">
      <c r="A30" s="45">
        <v>3</v>
      </c>
      <c r="B30" s="146" t="s">
        <v>67</v>
      </c>
      <c r="C30" s="116"/>
      <c r="D30" s="116"/>
      <c r="E30" s="116"/>
      <c r="F30" s="114"/>
      <c r="G30" s="46" t="s">
        <v>68</v>
      </c>
      <c r="H30" s="141">
        <v>20</v>
      </c>
      <c r="I30" s="114"/>
      <c r="J30" s="47">
        <v>1</v>
      </c>
      <c r="K30" s="113" t="s">
        <v>69</v>
      </c>
      <c r="L30" s="114"/>
      <c r="M30" s="40">
        <v>0</v>
      </c>
      <c r="N30" s="41">
        <f t="shared" si="2"/>
        <v>0</v>
      </c>
      <c r="O30" s="53">
        <f>+M30</f>
        <v>0</v>
      </c>
      <c r="P30" s="50">
        <f>+N30</f>
        <v>0</v>
      </c>
      <c r="Q30" s="54">
        <v>0</v>
      </c>
      <c r="R30" s="42"/>
      <c r="S30" s="50" t="e">
        <f t="shared" si="0"/>
        <v>#DIV/0!</v>
      </c>
      <c r="T30" s="42"/>
      <c r="U30" s="41" t="e">
        <f>T30/R30</f>
        <v>#DIV/0!</v>
      </c>
      <c r="V30" s="55"/>
      <c r="W30" s="103"/>
      <c r="X30" s="52"/>
      <c r="Y30" s="52"/>
      <c r="Z30" s="1"/>
      <c r="AA30" s="1"/>
    </row>
    <row r="31" spans="1:27" ht="91.5" customHeight="1" x14ac:dyDescent="0.2">
      <c r="A31" s="45">
        <v>4</v>
      </c>
      <c r="B31" s="146" t="s">
        <v>70</v>
      </c>
      <c r="C31" s="116"/>
      <c r="D31" s="116"/>
      <c r="E31" s="116"/>
      <c r="F31" s="114"/>
      <c r="G31" s="46" t="s">
        <v>71</v>
      </c>
      <c r="H31" s="141">
        <v>95</v>
      </c>
      <c r="I31" s="114"/>
      <c r="J31" s="47">
        <v>1</v>
      </c>
      <c r="K31" s="113" t="s">
        <v>72</v>
      </c>
      <c r="L31" s="114"/>
      <c r="M31" s="40">
        <v>3</v>
      </c>
      <c r="N31" s="41">
        <f t="shared" si="2"/>
        <v>3.1578947368421054E-2</v>
      </c>
      <c r="O31" s="53">
        <f>+M31</f>
        <v>3</v>
      </c>
      <c r="P31" s="50">
        <f>+N31</f>
        <v>3.1578947368421054E-2</v>
      </c>
      <c r="Q31" s="54">
        <v>0</v>
      </c>
      <c r="R31" s="42"/>
      <c r="S31" s="50" t="e">
        <f t="shared" si="0"/>
        <v>#DIV/0!</v>
      </c>
      <c r="T31" s="42"/>
      <c r="U31" s="41" t="e">
        <f>T31/R31</f>
        <v>#DIV/0!</v>
      </c>
      <c r="V31" s="51"/>
      <c r="W31" s="101" t="s">
        <v>140</v>
      </c>
      <c r="X31" s="52">
        <f>19014606+9507303</f>
        <v>28521909</v>
      </c>
      <c r="Y31" s="52">
        <f>5312905+11185063</f>
        <v>16497968</v>
      </c>
      <c r="Z31" s="1"/>
      <c r="AA31" s="1"/>
    </row>
    <row r="32" spans="1:27" ht="117" customHeight="1" x14ac:dyDescent="0.2">
      <c r="A32" s="143">
        <v>5</v>
      </c>
      <c r="B32" s="142" t="s">
        <v>73</v>
      </c>
      <c r="C32" s="122"/>
      <c r="D32" s="122"/>
      <c r="E32" s="122"/>
      <c r="F32" s="123"/>
      <c r="G32" s="56" t="s">
        <v>74</v>
      </c>
      <c r="H32" s="144">
        <v>87</v>
      </c>
      <c r="I32" s="114"/>
      <c r="J32" s="147">
        <v>1</v>
      </c>
      <c r="K32" s="118" t="s">
        <v>75</v>
      </c>
      <c r="L32" s="114"/>
      <c r="M32" s="108">
        <v>87</v>
      </c>
      <c r="N32" s="41">
        <f t="shared" si="2"/>
        <v>1</v>
      </c>
      <c r="O32" s="109">
        <f>(AVERAGE(N32:N33)*3)/12</f>
        <v>0.25</v>
      </c>
      <c r="P32" s="111">
        <f>+O32/J32</f>
        <v>0.25</v>
      </c>
      <c r="Q32" s="57">
        <v>0</v>
      </c>
      <c r="R32" s="42"/>
      <c r="S32" s="58" t="e">
        <f t="shared" si="0"/>
        <v>#DIV/0!</v>
      </c>
      <c r="T32" s="42"/>
      <c r="U32" s="59" t="e">
        <f>T32/R32</f>
        <v>#DIV/0!</v>
      </c>
      <c r="V32" s="60" t="s">
        <v>76</v>
      </c>
      <c r="W32" s="102" t="s">
        <v>142</v>
      </c>
      <c r="X32" s="61"/>
      <c r="Y32" s="61"/>
      <c r="Z32" s="1"/>
      <c r="AA32" s="1"/>
    </row>
    <row r="33" spans="1:27" ht="96.75" customHeight="1" x14ac:dyDescent="0.2">
      <c r="A33" s="112"/>
      <c r="B33" s="126"/>
      <c r="C33" s="127"/>
      <c r="D33" s="127"/>
      <c r="E33" s="127"/>
      <c r="F33" s="128"/>
      <c r="G33" s="56" t="s">
        <v>77</v>
      </c>
      <c r="H33" s="144">
        <v>87</v>
      </c>
      <c r="I33" s="114"/>
      <c r="J33" s="112"/>
      <c r="K33" s="118" t="s">
        <v>78</v>
      </c>
      <c r="L33" s="114"/>
      <c r="M33" s="108">
        <v>87</v>
      </c>
      <c r="N33" s="41">
        <f t="shared" si="2"/>
        <v>1</v>
      </c>
      <c r="O33" s="110"/>
      <c r="P33" s="112"/>
      <c r="Q33" s="57">
        <v>0</v>
      </c>
      <c r="R33" s="42"/>
      <c r="S33" s="58" t="e">
        <f t="shared" si="0"/>
        <v>#DIV/0!</v>
      </c>
      <c r="T33" s="42"/>
      <c r="U33" s="59" t="e">
        <f>T33/R33</f>
        <v>#DIV/0!</v>
      </c>
      <c r="V33" s="60" t="s">
        <v>79</v>
      </c>
      <c r="W33" s="102" t="s">
        <v>142</v>
      </c>
      <c r="X33" s="61"/>
      <c r="Y33" s="61"/>
      <c r="Z33" s="1"/>
      <c r="AA33" s="1"/>
    </row>
    <row r="34" spans="1:27" ht="24.75" customHeight="1" x14ac:dyDescent="0.2">
      <c r="A34" s="145" t="s">
        <v>33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63"/>
      <c r="O34" s="63"/>
      <c r="P34" s="64"/>
      <c r="Q34" s="65">
        <f>SUM(Q23:Q33)</f>
        <v>365492320</v>
      </c>
      <c r="R34" s="66">
        <f>SUM(R23:R33)</f>
        <v>210238554</v>
      </c>
      <c r="S34" s="67">
        <f t="shared" si="0"/>
        <v>0.57522016878494187</v>
      </c>
      <c r="T34" s="66">
        <f>SUM(T23:T33)</f>
        <v>1190320</v>
      </c>
      <c r="U34" s="67">
        <f>T34/R34</f>
        <v>5.6617588798674864E-3</v>
      </c>
      <c r="V34" s="1"/>
      <c r="W34" s="1"/>
      <c r="X34" s="68">
        <f>SUM(X23:X33)</f>
        <v>423377302</v>
      </c>
      <c r="Y34" s="68">
        <f>SUM(Y23:Y33)</f>
        <v>313746580</v>
      </c>
      <c r="Z34" s="1"/>
      <c r="AA34" s="1" t="s">
        <v>80</v>
      </c>
    </row>
    <row r="35" spans="1:27" ht="30.75" customHeight="1" x14ac:dyDescent="0.2">
      <c r="A35" s="1"/>
      <c r="B35" s="140" t="s">
        <v>81</v>
      </c>
      <c r="C35" s="114"/>
      <c r="D35" s="69">
        <v>0</v>
      </c>
      <c r="E35" s="1"/>
      <c r="F35" s="70" t="s">
        <v>82</v>
      </c>
      <c r="G35" s="71">
        <v>44211</v>
      </c>
      <c r="H35" s="1"/>
      <c r="I35" s="1"/>
      <c r="J35" s="72"/>
      <c r="K35" s="1"/>
      <c r="L35" s="1"/>
      <c r="M35" s="62">
        <v>2</v>
      </c>
      <c r="N35" s="73">
        <f>AVERAGE(N23:N33)</f>
        <v>0.31346537845064942</v>
      </c>
      <c r="O35" s="74"/>
      <c r="P35" s="183">
        <f>AVERAGE(P23:P33)</f>
        <v>0.27364912280701759</v>
      </c>
      <c r="Q35" s="75"/>
      <c r="R35" s="182"/>
      <c r="S35" s="76"/>
      <c r="T35" s="77"/>
      <c r="U35" s="77"/>
      <c r="V35" s="1"/>
      <c r="W35" s="1"/>
      <c r="X35" s="1"/>
      <c r="Y35" s="1"/>
      <c r="Z35" s="1"/>
      <c r="AA35" s="1"/>
    </row>
    <row r="36" spans="1:27" ht="12.75" customHeight="1" x14ac:dyDescent="0.2">
      <c r="A36" s="1"/>
      <c r="B36" s="1"/>
      <c r="C36" s="1"/>
      <c r="D36" s="1"/>
      <c r="E36" s="1"/>
      <c r="F36" s="1"/>
      <c r="G36" s="9"/>
      <c r="H36" s="1"/>
      <c r="I36" s="1"/>
      <c r="J36" s="72"/>
      <c r="K36" s="1"/>
      <c r="L36" s="1"/>
      <c r="M36" s="78"/>
      <c r="N36" s="78"/>
      <c r="O36" s="78"/>
      <c r="P36" s="79"/>
      <c r="Q36" s="78"/>
      <c r="R36" s="80"/>
      <c r="S36" s="8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1"/>
      <c r="B37" s="1"/>
      <c r="C37" s="1"/>
      <c r="D37" s="1"/>
      <c r="E37" s="1"/>
      <c r="F37" s="1"/>
      <c r="G37" s="9"/>
      <c r="H37" s="1"/>
      <c r="I37" s="1"/>
      <c r="J37" s="72"/>
      <c r="K37" s="1"/>
      <c r="L37" s="1"/>
      <c r="M37" s="78"/>
      <c r="N37" s="78"/>
      <c r="O37" s="78"/>
      <c r="P37" s="79"/>
      <c r="Q37" s="78"/>
      <c r="R37" s="80"/>
      <c r="S37" s="81"/>
      <c r="T37" s="1"/>
      <c r="U37" s="1"/>
      <c r="V37" s="1"/>
      <c r="W37" s="1"/>
      <c r="X37" s="1"/>
      <c r="Y37" s="1"/>
      <c r="Z37" s="1"/>
      <c r="AA37" s="1"/>
    </row>
    <row r="38" spans="1:27" ht="21.75" customHeight="1" x14ac:dyDescent="0.2">
      <c r="A38" s="1"/>
      <c r="B38" s="82"/>
      <c r="C38" s="117" t="s">
        <v>83</v>
      </c>
      <c r="D38" s="116"/>
      <c r="E38" s="116"/>
      <c r="F38" s="116"/>
      <c r="G38" s="114"/>
      <c r="H38" s="117" t="s">
        <v>84</v>
      </c>
      <c r="I38" s="116"/>
      <c r="J38" s="116"/>
      <c r="K38" s="116"/>
      <c r="L38" s="114"/>
      <c r="M38" s="119"/>
      <c r="N38" s="120"/>
      <c r="O38" s="120"/>
      <c r="P38" s="120"/>
      <c r="Q38" s="120"/>
      <c r="R38" s="120"/>
      <c r="S38" s="120"/>
      <c r="T38" s="120"/>
      <c r="U38" s="120"/>
      <c r="V38" s="120"/>
      <c r="W38" s="1"/>
      <c r="X38" s="1"/>
      <c r="Y38" s="1"/>
      <c r="Z38" s="1"/>
      <c r="AA38" s="1"/>
    </row>
    <row r="39" spans="1:27" ht="29.25" customHeight="1" x14ac:dyDescent="0.2">
      <c r="A39" s="139" t="s">
        <v>85</v>
      </c>
      <c r="B39" s="114"/>
      <c r="C39" s="117" t="s">
        <v>86</v>
      </c>
      <c r="D39" s="116"/>
      <c r="E39" s="116"/>
      <c r="F39" s="116"/>
      <c r="G39" s="114"/>
      <c r="H39" s="117" t="s">
        <v>87</v>
      </c>
      <c r="I39" s="116"/>
      <c r="J39" s="116"/>
      <c r="K39" s="116"/>
      <c r="L39" s="114"/>
      <c r="M39" s="119"/>
      <c r="N39" s="120"/>
      <c r="O39" s="120"/>
      <c r="P39" s="120"/>
      <c r="Q39" s="120"/>
      <c r="R39" s="120"/>
      <c r="S39" s="120"/>
      <c r="T39" s="120"/>
      <c r="U39" s="120"/>
      <c r="V39" s="120"/>
      <c r="W39" s="1"/>
      <c r="X39" s="1"/>
      <c r="Y39" s="1"/>
      <c r="Z39" s="1"/>
      <c r="AA39" s="1"/>
    </row>
    <row r="40" spans="1:27" ht="37.5" customHeight="1" x14ac:dyDescent="0.2">
      <c r="A40" s="139" t="s">
        <v>88</v>
      </c>
      <c r="B40" s="114"/>
      <c r="C40" s="117" t="s">
        <v>89</v>
      </c>
      <c r="D40" s="116"/>
      <c r="E40" s="116"/>
      <c r="F40" s="116"/>
      <c r="G40" s="114"/>
      <c r="H40" s="117" t="s">
        <v>90</v>
      </c>
      <c r="I40" s="116"/>
      <c r="J40" s="116"/>
      <c r="K40" s="116"/>
      <c r="L40" s="114"/>
      <c r="M40" s="119"/>
      <c r="N40" s="120"/>
      <c r="O40" s="120"/>
      <c r="P40" s="120"/>
      <c r="Q40" s="120"/>
      <c r="R40" s="120"/>
      <c r="S40" s="120"/>
      <c r="T40" s="120"/>
      <c r="U40" s="120"/>
      <c r="V40" s="120"/>
      <c r="W40" s="1"/>
      <c r="X40" s="1"/>
      <c r="Y40" s="1"/>
      <c r="Z40" s="1"/>
      <c r="AA40" s="1"/>
    </row>
    <row r="41" spans="1:27" ht="29.25" customHeight="1" x14ac:dyDescent="0.2">
      <c r="A41" s="139" t="s">
        <v>91</v>
      </c>
      <c r="B41" s="114"/>
      <c r="C41" s="115">
        <v>44286</v>
      </c>
      <c r="D41" s="116"/>
      <c r="E41" s="116"/>
      <c r="F41" s="116"/>
      <c r="G41" s="114"/>
      <c r="H41" s="115">
        <f>+C41</f>
        <v>44286</v>
      </c>
      <c r="I41" s="116"/>
      <c r="J41" s="116"/>
      <c r="K41" s="116"/>
      <c r="L41" s="114"/>
      <c r="M41" s="119"/>
      <c r="N41" s="120"/>
      <c r="O41" s="120"/>
      <c r="P41" s="120"/>
      <c r="Q41" s="120"/>
      <c r="R41" s="120"/>
      <c r="S41" s="120"/>
      <c r="T41" s="120"/>
      <c r="U41" s="120"/>
      <c r="V41" s="120"/>
      <c r="W41" s="1"/>
      <c r="X41" s="1"/>
      <c r="Y41" s="1"/>
      <c r="Z41" s="1"/>
      <c r="AA41" s="1"/>
    </row>
    <row r="42" spans="1:27" ht="12.75" customHeight="1" x14ac:dyDescent="0.2">
      <c r="A42" s="1"/>
      <c r="B42" s="1"/>
      <c r="C42" s="1"/>
      <c r="D42" s="1"/>
      <c r="E42" s="1"/>
      <c r="F42" s="1"/>
      <c r="G42" s="9"/>
      <c r="H42" s="1"/>
      <c r="I42" s="1"/>
      <c r="J42" s="72"/>
      <c r="K42" s="1"/>
      <c r="L42" s="1"/>
      <c r="M42" s="78"/>
      <c r="N42" s="78"/>
      <c r="O42" s="78"/>
      <c r="P42" s="79"/>
      <c r="Q42" s="78"/>
      <c r="R42" s="1"/>
      <c r="S42" s="83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1"/>
      <c r="C43" s="1"/>
      <c r="D43" s="1"/>
      <c r="E43" s="1"/>
      <c r="F43" s="1"/>
      <c r="G43" s="9"/>
      <c r="H43" s="1"/>
      <c r="I43" s="1"/>
      <c r="J43" s="72"/>
      <c r="K43" s="1"/>
      <c r="L43" s="1"/>
      <c r="M43" s="78"/>
      <c r="N43" s="78"/>
      <c r="O43" s="78"/>
      <c r="P43" s="79"/>
      <c r="Q43" s="78"/>
      <c r="R43" s="1"/>
      <c r="S43" s="83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1"/>
      <c r="C44" s="1"/>
      <c r="D44" s="1"/>
      <c r="E44" s="1"/>
      <c r="F44" s="1"/>
      <c r="G44" s="9"/>
      <c r="H44" s="1"/>
      <c r="I44" s="1"/>
      <c r="J44" s="72"/>
      <c r="K44" s="1"/>
      <c r="L44" s="1"/>
      <c r="M44" s="78"/>
      <c r="N44" s="78"/>
      <c r="O44" s="78"/>
      <c r="P44" s="79"/>
      <c r="Q44" s="78"/>
      <c r="R44" s="1"/>
      <c r="S44" s="83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1"/>
      <c r="C45" s="1"/>
      <c r="D45" s="1"/>
      <c r="E45" s="1"/>
      <c r="F45" s="1"/>
      <c r="G45" s="9"/>
      <c r="H45" s="1"/>
      <c r="I45" s="1"/>
      <c r="J45" s="72"/>
      <c r="K45" s="1"/>
      <c r="L45" s="1"/>
      <c r="M45" s="78"/>
      <c r="N45" s="78"/>
      <c r="O45" s="78"/>
      <c r="P45" s="79"/>
      <c r="Q45" s="78"/>
      <c r="R45" s="1"/>
      <c r="S45" s="83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1"/>
      <c r="C46" s="1"/>
      <c r="D46" s="1"/>
      <c r="E46" s="1"/>
      <c r="F46" s="1"/>
      <c r="G46" s="9"/>
      <c r="H46" s="1"/>
      <c r="I46" s="1"/>
      <c r="J46" s="72"/>
      <c r="K46" s="1"/>
      <c r="L46" s="1"/>
      <c r="M46" s="78"/>
      <c r="N46" s="78"/>
      <c r="O46" s="78"/>
      <c r="P46" s="79"/>
      <c r="Q46" s="78"/>
      <c r="R46" s="1"/>
      <c r="S46" s="83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1"/>
      <c r="C47" s="1"/>
      <c r="D47" s="1"/>
      <c r="E47" s="1"/>
      <c r="F47" s="1"/>
      <c r="G47" s="9"/>
      <c r="H47" s="1"/>
      <c r="I47" s="1"/>
      <c r="J47" s="72"/>
      <c r="K47" s="1"/>
      <c r="L47" s="1"/>
      <c r="M47" s="78"/>
      <c r="N47" s="78"/>
      <c r="O47" s="78"/>
      <c r="P47" s="79"/>
      <c r="Q47" s="78"/>
      <c r="R47" s="1"/>
      <c r="S47" s="83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1"/>
      <c r="C48" s="1"/>
      <c r="D48" s="1"/>
      <c r="E48" s="1"/>
      <c r="F48" s="1"/>
      <c r="G48" s="9"/>
      <c r="H48" s="1"/>
      <c r="I48" s="1"/>
      <c r="J48" s="72"/>
      <c r="K48" s="1"/>
      <c r="L48" s="1"/>
      <c r="M48" s="78"/>
      <c r="N48" s="78"/>
      <c r="O48" s="78"/>
      <c r="P48" s="79"/>
      <c r="Q48" s="78"/>
      <c r="R48" s="1"/>
      <c r="S48" s="83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1"/>
      <c r="C49" s="1"/>
      <c r="D49" s="1"/>
      <c r="E49" s="1"/>
      <c r="F49" s="1"/>
      <c r="G49" s="9"/>
      <c r="H49" s="1"/>
      <c r="I49" s="1"/>
      <c r="J49" s="72"/>
      <c r="K49" s="1"/>
      <c r="L49" s="1"/>
      <c r="M49" s="78"/>
      <c r="N49" s="78"/>
      <c r="O49" s="78"/>
      <c r="P49" s="79"/>
      <c r="Q49" s="78"/>
      <c r="R49" s="1"/>
      <c r="S49" s="83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1"/>
      <c r="C50" s="1"/>
      <c r="D50" s="1"/>
      <c r="E50" s="1"/>
      <c r="F50" s="1"/>
      <c r="G50" s="9"/>
      <c r="H50" s="1"/>
      <c r="I50" s="1"/>
      <c r="J50" s="72"/>
      <c r="K50" s="1"/>
      <c r="L50" s="1"/>
      <c r="M50" s="78"/>
      <c r="N50" s="78"/>
      <c r="O50" s="78"/>
      <c r="P50" s="79"/>
      <c r="Q50" s="78"/>
      <c r="R50" s="1"/>
      <c r="S50" s="83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1"/>
      <c r="C51" s="1"/>
      <c r="D51" s="1"/>
      <c r="E51" s="1"/>
      <c r="F51" s="1"/>
      <c r="G51" s="9"/>
      <c r="H51" s="1"/>
      <c r="I51" s="1"/>
      <c r="J51" s="72"/>
      <c r="K51" s="1"/>
      <c r="L51" s="1"/>
      <c r="M51" s="78"/>
      <c r="N51" s="78"/>
      <c r="O51" s="78"/>
      <c r="P51" s="79"/>
      <c r="Q51" s="78"/>
      <c r="R51" s="1"/>
      <c r="S51" s="83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1"/>
      <c r="C52" s="1"/>
      <c r="D52" s="1"/>
      <c r="E52" s="1"/>
      <c r="F52" s="1"/>
      <c r="G52" s="9"/>
      <c r="H52" s="1"/>
      <c r="I52" s="1"/>
      <c r="J52" s="72"/>
      <c r="K52" s="1"/>
      <c r="L52" s="1"/>
      <c r="M52" s="78"/>
      <c r="N52" s="78"/>
      <c r="O52" s="78"/>
      <c r="P52" s="79"/>
      <c r="Q52" s="78"/>
      <c r="R52" s="1"/>
      <c r="S52" s="83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1"/>
      <c r="C53" s="1"/>
      <c r="D53" s="1"/>
      <c r="E53" s="1"/>
      <c r="F53" s="1"/>
      <c r="G53" s="9"/>
      <c r="H53" s="1"/>
      <c r="I53" s="1"/>
      <c r="J53" s="72"/>
      <c r="K53" s="1"/>
      <c r="L53" s="1"/>
      <c r="M53" s="78"/>
      <c r="N53" s="78"/>
      <c r="O53" s="78"/>
      <c r="P53" s="79"/>
      <c r="Q53" s="78"/>
      <c r="R53" s="1"/>
      <c r="S53" s="83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1"/>
      <c r="C54" s="1"/>
      <c r="D54" s="1"/>
      <c r="E54" s="1"/>
      <c r="F54" s="1"/>
      <c r="G54" s="9"/>
      <c r="H54" s="1"/>
      <c r="I54" s="1"/>
      <c r="J54" s="72"/>
      <c r="K54" s="84"/>
      <c r="L54" s="1"/>
      <c r="M54" s="78"/>
      <c r="N54" s="78"/>
      <c r="O54" s="78"/>
      <c r="P54" s="79"/>
      <c r="Q54" s="78"/>
      <c r="R54" s="1"/>
      <c r="S54" s="83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1"/>
      <c r="C55" s="1"/>
      <c r="D55" s="1"/>
      <c r="E55" s="1"/>
      <c r="F55" s="1"/>
      <c r="G55" s="9"/>
      <c r="H55" s="1"/>
      <c r="I55" s="1"/>
      <c r="J55" s="72"/>
      <c r="K55" s="1"/>
      <c r="L55" s="1"/>
      <c r="M55" s="78"/>
      <c r="N55" s="78"/>
      <c r="O55" s="78"/>
      <c r="P55" s="79"/>
      <c r="Q55" s="78"/>
      <c r="R55" s="1"/>
      <c r="S55" s="83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1"/>
      <c r="C56" s="1"/>
      <c r="D56" s="1"/>
      <c r="E56" s="1"/>
      <c r="F56" s="1"/>
      <c r="G56" s="9"/>
      <c r="H56" s="1"/>
      <c r="I56" s="1"/>
      <c r="J56" s="72"/>
      <c r="K56" s="1"/>
      <c r="L56" s="1"/>
      <c r="M56" s="78"/>
      <c r="N56" s="78"/>
      <c r="O56" s="78"/>
      <c r="P56" s="79"/>
      <c r="Q56" s="78"/>
      <c r="R56" s="1"/>
      <c r="S56" s="83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1"/>
      <c r="C57" s="1"/>
      <c r="D57" s="1"/>
      <c r="E57" s="1"/>
      <c r="F57" s="1"/>
      <c r="G57" s="9"/>
      <c r="H57" s="1"/>
      <c r="I57" s="1"/>
      <c r="J57" s="72"/>
      <c r="K57" s="1"/>
      <c r="L57" s="1"/>
      <c r="M57" s="78"/>
      <c r="N57" s="78"/>
      <c r="O57" s="78"/>
      <c r="P57" s="79"/>
      <c r="Q57" s="78"/>
      <c r="R57" s="1"/>
      <c r="S57" s="83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1"/>
      <c r="C58" s="1"/>
      <c r="D58" s="1"/>
      <c r="E58" s="1"/>
      <c r="F58" s="1"/>
      <c r="G58" s="9"/>
      <c r="H58" s="1"/>
      <c r="I58" s="1"/>
      <c r="J58" s="72"/>
      <c r="K58" s="1"/>
      <c r="L58" s="1"/>
      <c r="M58" s="78"/>
      <c r="N58" s="78"/>
      <c r="O58" s="78"/>
      <c r="P58" s="79"/>
      <c r="Q58" s="78"/>
      <c r="R58" s="1"/>
      <c r="S58" s="83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1"/>
      <c r="C59" s="1"/>
      <c r="D59" s="1"/>
      <c r="E59" s="1"/>
      <c r="F59" s="1"/>
      <c r="G59" s="9"/>
      <c r="H59" s="1"/>
      <c r="I59" s="1"/>
      <c r="J59" s="72"/>
      <c r="K59" s="1"/>
      <c r="L59" s="1"/>
      <c r="M59" s="78"/>
      <c r="N59" s="78"/>
      <c r="O59" s="78"/>
      <c r="P59" s="79"/>
      <c r="Q59" s="78"/>
      <c r="R59" s="1"/>
      <c r="S59" s="83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1"/>
      <c r="C60" s="1"/>
      <c r="D60" s="1"/>
      <c r="E60" s="1"/>
      <c r="F60" s="1"/>
      <c r="G60" s="9"/>
      <c r="H60" s="1"/>
      <c r="I60" s="1"/>
      <c r="J60" s="72"/>
      <c r="K60" s="1"/>
      <c r="L60" s="1"/>
      <c r="M60" s="78"/>
      <c r="N60" s="78"/>
      <c r="O60" s="78"/>
      <c r="P60" s="79"/>
      <c r="Q60" s="78"/>
      <c r="R60" s="1"/>
      <c r="S60" s="83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1"/>
      <c r="C61" s="1"/>
      <c r="D61" s="1"/>
      <c r="E61" s="1"/>
      <c r="F61" s="1"/>
      <c r="G61" s="9"/>
      <c r="H61" s="1"/>
      <c r="I61" s="1"/>
      <c r="J61" s="72"/>
      <c r="K61" s="1"/>
      <c r="L61" s="1"/>
      <c r="M61" s="78"/>
      <c r="N61" s="78"/>
      <c r="O61" s="78"/>
      <c r="P61" s="79"/>
      <c r="Q61" s="78"/>
      <c r="R61" s="1"/>
      <c r="S61" s="83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1"/>
      <c r="C62" s="1"/>
      <c r="D62" s="1"/>
      <c r="E62" s="1"/>
      <c r="F62" s="1"/>
      <c r="G62" s="9"/>
      <c r="H62" s="1"/>
      <c r="I62" s="1"/>
      <c r="J62" s="72"/>
      <c r="K62" s="1"/>
      <c r="L62" s="1"/>
      <c r="M62" s="78"/>
      <c r="N62" s="78"/>
      <c r="O62" s="78"/>
      <c r="P62" s="79"/>
      <c r="Q62" s="78"/>
      <c r="R62" s="1"/>
      <c r="S62" s="83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1"/>
      <c r="C63" s="1"/>
      <c r="D63" s="1"/>
      <c r="E63" s="1"/>
      <c r="F63" s="1"/>
      <c r="G63" s="9"/>
      <c r="H63" s="1"/>
      <c r="I63" s="1"/>
      <c r="J63" s="72"/>
      <c r="K63" s="1"/>
      <c r="L63" s="1"/>
      <c r="M63" s="78"/>
      <c r="N63" s="78"/>
      <c r="O63" s="78"/>
      <c r="P63" s="79"/>
      <c r="Q63" s="78"/>
      <c r="R63" s="1"/>
      <c r="S63" s="83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1"/>
      <c r="C64" s="1"/>
      <c r="D64" s="1"/>
      <c r="E64" s="1"/>
      <c r="F64" s="1"/>
      <c r="G64" s="9"/>
      <c r="H64" s="1"/>
      <c r="I64" s="1"/>
      <c r="J64" s="72"/>
      <c r="K64" s="1"/>
      <c r="L64" s="1"/>
      <c r="M64" s="78"/>
      <c r="N64" s="78"/>
      <c r="O64" s="78"/>
      <c r="P64" s="79"/>
      <c r="Q64" s="78"/>
      <c r="R64" s="1"/>
      <c r="S64" s="83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1"/>
      <c r="C65" s="1"/>
      <c r="D65" s="1"/>
      <c r="E65" s="1"/>
      <c r="F65" s="1"/>
      <c r="G65" s="9"/>
      <c r="H65" s="1"/>
      <c r="I65" s="1"/>
      <c r="J65" s="72"/>
      <c r="K65" s="1"/>
      <c r="L65" s="1"/>
      <c r="M65" s="78"/>
      <c r="N65" s="78"/>
      <c r="O65" s="78"/>
      <c r="P65" s="79"/>
      <c r="Q65" s="78"/>
      <c r="R65" s="1"/>
      <c r="S65" s="83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1"/>
      <c r="C66" s="1"/>
      <c r="D66" s="1"/>
      <c r="E66" s="1"/>
      <c r="F66" s="1"/>
      <c r="G66" s="9"/>
      <c r="H66" s="1"/>
      <c r="I66" s="1"/>
      <c r="J66" s="72"/>
      <c r="K66" s="1"/>
      <c r="L66" s="1"/>
      <c r="M66" s="78"/>
      <c r="N66" s="78"/>
      <c r="O66" s="78"/>
      <c r="P66" s="79"/>
      <c r="Q66" s="78"/>
      <c r="R66" s="1"/>
      <c r="S66" s="83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1"/>
      <c r="C67" s="1"/>
      <c r="D67" s="1"/>
      <c r="E67" s="1"/>
      <c r="F67" s="1"/>
      <c r="G67" s="9"/>
      <c r="H67" s="1"/>
      <c r="I67" s="1"/>
      <c r="J67" s="72"/>
      <c r="K67" s="1"/>
      <c r="L67" s="1"/>
      <c r="M67" s="78"/>
      <c r="N67" s="78"/>
      <c r="O67" s="78"/>
      <c r="P67" s="79"/>
      <c r="Q67" s="78"/>
      <c r="R67" s="1"/>
      <c r="S67" s="83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1"/>
      <c r="C68" s="1"/>
      <c r="D68" s="1"/>
      <c r="E68" s="1"/>
      <c r="F68" s="1"/>
      <c r="G68" s="9"/>
      <c r="H68" s="1"/>
      <c r="I68" s="1"/>
      <c r="J68" s="72"/>
      <c r="K68" s="1"/>
      <c r="L68" s="1"/>
      <c r="M68" s="78"/>
      <c r="N68" s="78"/>
      <c r="O68" s="78"/>
      <c r="P68" s="79"/>
      <c r="Q68" s="78"/>
      <c r="R68" s="1"/>
      <c r="S68" s="83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1"/>
      <c r="C69" s="1"/>
      <c r="D69" s="1"/>
      <c r="E69" s="1"/>
      <c r="F69" s="1"/>
      <c r="G69" s="9"/>
      <c r="H69" s="1"/>
      <c r="I69" s="1"/>
      <c r="J69" s="72"/>
      <c r="K69" s="1"/>
      <c r="L69" s="1"/>
      <c r="M69" s="78"/>
      <c r="N69" s="78"/>
      <c r="O69" s="78"/>
      <c r="P69" s="79"/>
      <c r="Q69" s="78"/>
      <c r="R69" s="1"/>
      <c r="S69" s="83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1"/>
      <c r="C70" s="1"/>
      <c r="D70" s="1"/>
      <c r="E70" s="1"/>
      <c r="F70" s="1"/>
      <c r="G70" s="9"/>
      <c r="H70" s="1"/>
      <c r="I70" s="1"/>
      <c r="J70" s="72"/>
      <c r="K70" s="1"/>
      <c r="L70" s="1"/>
      <c r="M70" s="78"/>
      <c r="N70" s="78"/>
      <c r="O70" s="78"/>
      <c r="P70" s="79"/>
      <c r="Q70" s="78"/>
      <c r="R70" s="1"/>
      <c r="S70" s="83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1"/>
      <c r="C71" s="1"/>
      <c r="D71" s="1"/>
      <c r="E71" s="1"/>
      <c r="F71" s="1"/>
      <c r="G71" s="9"/>
      <c r="H71" s="1"/>
      <c r="I71" s="1"/>
      <c r="J71" s="72"/>
      <c r="K71" s="1"/>
      <c r="L71" s="1"/>
      <c r="M71" s="78"/>
      <c r="N71" s="78"/>
      <c r="O71" s="78"/>
      <c r="P71" s="79"/>
      <c r="Q71" s="78"/>
      <c r="R71" s="1"/>
      <c r="S71" s="83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1"/>
      <c r="C72" s="1"/>
      <c r="D72" s="1"/>
      <c r="E72" s="1"/>
      <c r="F72" s="1"/>
      <c r="G72" s="9"/>
      <c r="H72" s="1"/>
      <c r="I72" s="1"/>
      <c r="J72" s="72"/>
      <c r="K72" s="1"/>
      <c r="L72" s="1"/>
      <c r="M72" s="78"/>
      <c r="N72" s="78"/>
      <c r="O72" s="78"/>
      <c r="P72" s="79"/>
      <c r="Q72" s="78"/>
      <c r="R72" s="1"/>
      <c r="S72" s="83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1"/>
      <c r="C73" s="1"/>
      <c r="D73" s="1"/>
      <c r="E73" s="1"/>
      <c r="F73" s="1"/>
      <c r="G73" s="9"/>
      <c r="H73" s="1"/>
      <c r="I73" s="1"/>
      <c r="J73" s="72"/>
      <c r="K73" s="1"/>
      <c r="L73" s="1"/>
      <c r="M73" s="78"/>
      <c r="N73" s="78"/>
      <c r="O73" s="78"/>
      <c r="P73" s="79"/>
      <c r="Q73" s="78"/>
      <c r="R73" s="1"/>
      <c r="S73" s="83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1"/>
      <c r="C74" s="1"/>
      <c r="D74" s="1"/>
      <c r="E74" s="1"/>
      <c r="F74" s="1"/>
      <c r="G74" s="9"/>
      <c r="H74" s="1"/>
      <c r="I74" s="1"/>
      <c r="J74" s="72"/>
      <c r="K74" s="1"/>
      <c r="L74" s="1"/>
      <c r="M74" s="78"/>
      <c r="N74" s="78"/>
      <c r="O74" s="78"/>
      <c r="P74" s="79"/>
      <c r="Q74" s="78"/>
      <c r="R74" s="1"/>
      <c r="S74" s="83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1"/>
      <c r="C75" s="1"/>
      <c r="D75" s="1"/>
      <c r="E75" s="1"/>
      <c r="F75" s="1"/>
      <c r="G75" s="9"/>
      <c r="H75" s="1"/>
      <c r="I75" s="1"/>
      <c r="J75" s="72"/>
      <c r="K75" s="1"/>
      <c r="L75" s="1"/>
      <c r="M75" s="78"/>
      <c r="N75" s="78"/>
      <c r="O75" s="78"/>
      <c r="P75" s="79"/>
      <c r="Q75" s="78"/>
      <c r="R75" s="1"/>
      <c r="S75" s="83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1"/>
      <c r="C76" s="1"/>
      <c r="D76" s="1"/>
      <c r="E76" s="1"/>
      <c r="F76" s="1"/>
      <c r="G76" s="9"/>
      <c r="H76" s="1"/>
      <c r="I76" s="1"/>
      <c r="J76" s="72"/>
      <c r="K76" s="1"/>
      <c r="L76" s="1"/>
      <c r="M76" s="78"/>
      <c r="N76" s="78"/>
      <c r="O76" s="78"/>
      <c r="P76" s="79"/>
      <c r="Q76" s="78"/>
      <c r="R76" s="1"/>
      <c r="S76" s="83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1"/>
      <c r="C77" s="1"/>
      <c r="D77" s="1"/>
      <c r="E77" s="1"/>
      <c r="F77" s="1"/>
      <c r="G77" s="9"/>
      <c r="H77" s="1"/>
      <c r="I77" s="1"/>
      <c r="J77" s="72"/>
      <c r="K77" s="1"/>
      <c r="L77" s="1"/>
      <c r="M77" s="78"/>
      <c r="N77" s="78"/>
      <c r="O77" s="78"/>
      <c r="P77" s="79"/>
      <c r="Q77" s="78"/>
      <c r="R77" s="1"/>
      <c r="S77" s="83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1"/>
      <c r="C78" s="1"/>
      <c r="D78" s="1"/>
      <c r="E78" s="1"/>
      <c r="F78" s="1"/>
      <c r="G78" s="9"/>
      <c r="H78" s="1"/>
      <c r="I78" s="1"/>
      <c r="J78" s="72"/>
      <c r="K78" s="1"/>
      <c r="L78" s="1"/>
      <c r="M78" s="78"/>
      <c r="N78" s="78"/>
      <c r="O78" s="78"/>
      <c r="P78" s="79"/>
      <c r="Q78" s="78"/>
      <c r="R78" s="1"/>
      <c r="S78" s="83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1"/>
      <c r="C79" s="1"/>
      <c r="D79" s="1"/>
      <c r="E79" s="1"/>
      <c r="F79" s="1"/>
      <c r="G79" s="9"/>
      <c r="H79" s="1"/>
      <c r="I79" s="1"/>
      <c r="J79" s="72"/>
      <c r="K79" s="1"/>
      <c r="L79" s="1"/>
      <c r="M79" s="78"/>
      <c r="N79" s="78"/>
      <c r="O79" s="78"/>
      <c r="P79" s="79"/>
      <c r="Q79" s="78"/>
      <c r="R79" s="1"/>
      <c r="S79" s="83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1"/>
      <c r="C80" s="1"/>
      <c r="D80" s="1"/>
      <c r="E80" s="1"/>
      <c r="F80" s="1"/>
      <c r="G80" s="9"/>
      <c r="H80" s="1"/>
      <c r="I80" s="1"/>
      <c r="J80" s="72"/>
      <c r="K80" s="1"/>
      <c r="L80" s="1"/>
      <c r="M80" s="78"/>
      <c r="N80" s="78"/>
      <c r="O80" s="78"/>
      <c r="P80" s="79"/>
      <c r="Q80" s="78"/>
      <c r="R80" s="1"/>
      <c r="S80" s="83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1"/>
      <c r="C81" s="1"/>
      <c r="D81" s="1"/>
      <c r="E81" s="1"/>
      <c r="F81" s="1"/>
      <c r="G81" s="9"/>
      <c r="H81" s="1"/>
      <c r="I81" s="1"/>
      <c r="J81" s="72"/>
      <c r="K81" s="1"/>
      <c r="L81" s="1"/>
      <c r="M81" s="78"/>
      <c r="N81" s="78"/>
      <c r="O81" s="78"/>
      <c r="P81" s="79"/>
      <c r="Q81" s="78"/>
      <c r="R81" s="1"/>
      <c r="S81" s="83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1"/>
      <c r="C82" s="1"/>
      <c r="D82" s="1"/>
      <c r="E82" s="1"/>
      <c r="F82" s="1"/>
      <c r="G82" s="9"/>
      <c r="H82" s="1"/>
      <c r="I82" s="1"/>
      <c r="J82" s="72"/>
      <c r="K82" s="1"/>
      <c r="L82" s="1"/>
      <c r="M82" s="78"/>
      <c r="N82" s="78"/>
      <c r="O82" s="78"/>
      <c r="P82" s="79"/>
      <c r="Q82" s="78"/>
      <c r="R82" s="1"/>
      <c r="S82" s="83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1"/>
      <c r="C83" s="1"/>
      <c r="D83" s="1"/>
      <c r="E83" s="1"/>
      <c r="F83" s="1"/>
      <c r="G83" s="9"/>
      <c r="H83" s="1"/>
      <c r="I83" s="1"/>
      <c r="J83" s="72"/>
      <c r="K83" s="1"/>
      <c r="L83" s="1"/>
      <c r="M83" s="78"/>
      <c r="N83" s="78"/>
      <c r="O83" s="78"/>
      <c r="P83" s="79"/>
      <c r="Q83" s="78"/>
      <c r="R83" s="1"/>
      <c r="S83" s="83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1"/>
      <c r="C84" s="1"/>
      <c r="D84" s="1"/>
      <c r="E84" s="1"/>
      <c r="F84" s="1"/>
      <c r="G84" s="9"/>
      <c r="H84" s="1"/>
      <c r="I84" s="1"/>
      <c r="J84" s="72"/>
      <c r="K84" s="1"/>
      <c r="L84" s="1"/>
      <c r="M84" s="78"/>
      <c r="N84" s="78"/>
      <c r="O84" s="78"/>
      <c r="P84" s="79"/>
      <c r="Q84" s="78"/>
      <c r="R84" s="1"/>
      <c r="S84" s="83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1"/>
      <c r="C85" s="1"/>
      <c r="D85" s="1"/>
      <c r="E85" s="1"/>
      <c r="F85" s="1"/>
      <c r="G85" s="9"/>
      <c r="H85" s="1"/>
      <c r="I85" s="1"/>
      <c r="J85" s="72"/>
      <c r="K85" s="1"/>
      <c r="L85" s="1"/>
      <c r="M85" s="78"/>
      <c r="N85" s="78"/>
      <c r="O85" s="78"/>
      <c r="P85" s="79"/>
      <c r="Q85" s="78"/>
      <c r="R85" s="1"/>
      <c r="S85" s="83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1"/>
      <c r="C86" s="1"/>
      <c r="D86" s="1"/>
      <c r="E86" s="1"/>
      <c r="F86" s="1"/>
      <c r="G86" s="9"/>
      <c r="H86" s="1"/>
      <c r="I86" s="1"/>
      <c r="J86" s="72"/>
      <c r="K86" s="1"/>
      <c r="L86" s="1"/>
      <c r="M86" s="78"/>
      <c r="N86" s="78"/>
      <c r="O86" s="78"/>
      <c r="P86" s="79"/>
      <c r="Q86" s="78"/>
      <c r="R86" s="1"/>
      <c r="S86" s="83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1"/>
      <c r="C87" s="1"/>
      <c r="D87" s="1"/>
      <c r="E87" s="1"/>
      <c r="F87" s="1"/>
      <c r="G87" s="9"/>
      <c r="H87" s="1"/>
      <c r="I87" s="1"/>
      <c r="J87" s="72"/>
      <c r="K87" s="1"/>
      <c r="L87" s="1"/>
      <c r="M87" s="78"/>
      <c r="N87" s="78"/>
      <c r="O87" s="78"/>
      <c r="P87" s="79"/>
      <c r="Q87" s="78"/>
      <c r="R87" s="1"/>
      <c r="S87" s="83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1"/>
      <c r="C88" s="1"/>
      <c r="D88" s="1"/>
      <c r="E88" s="1"/>
      <c r="F88" s="1"/>
      <c r="G88" s="9"/>
      <c r="H88" s="1"/>
      <c r="I88" s="1"/>
      <c r="J88" s="72"/>
      <c r="K88" s="1"/>
      <c r="L88" s="1"/>
      <c r="M88" s="78"/>
      <c r="N88" s="78"/>
      <c r="O88" s="78"/>
      <c r="P88" s="79"/>
      <c r="Q88" s="78"/>
      <c r="R88" s="1"/>
      <c r="S88" s="83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1"/>
      <c r="C89" s="1"/>
      <c r="D89" s="1"/>
      <c r="E89" s="1"/>
      <c r="F89" s="1"/>
      <c r="G89" s="9"/>
      <c r="H89" s="1"/>
      <c r="I89" s="1"/>
      <c r="J89" s="72"/>
      <c r="K89" s="1"/>
      <c r="L89" s="1"/>
      <c r="M89" s="78"/>
      <c r="N89" s="78"/>
      <c r="O89" s="78"/>
      <c r="P89" s="79"/>
      <c r="Q89" s="78"/>
      <c r="R89" s="1"/>
      <c r="S89" s="83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1"/>
      <c r="C90" s="1"/>
      <c r="D90" s="1"/>
      <c r="E90" s="1"/>
      <c r="F90" s="1"/>
      <c r="G90" s="9"/>
      <c r="H90" s="1"/>
      <c r="I90" s="1"/>
      <c r="J90" s="72"/>
      <c r="K90" s="1"/>
      <c r="L90" s="1"/>
      <c r="M90" s="78"/>
      <c r="N90" s="78"/>
      <c r="O90" s="78"/>
      <c r="P90" s="79"/>
      <c r="Q90" s="78"/>
      <c r="R90" s="1"/>
      <c r="S90" s="83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1"/>
      <c r="C91" s="1"/>
      <c r="D91" s="1"/>
      <c r="E91" s="1"/>
      <c r="F91" s="1"/>
      <c r="G91" s="9"/>
      <c r="H91" s="1"/>
      <c r="I91" s="1"/>
      <c r="J91" s="72"/>
      <c r="K91" s="1"/>
      <c r="L91" s="1"/>
      <c r="M91" s="78"/>
      <c r="N91" s="78"/>
      <c r="O91" s="78"/>
      <c r="P91" s="79"/>
      <c r="Q91" s="78"/>
      <c r="R91" s="1"/>
      <c r="S91" s="83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1"/>
      <c r="C92" s="1"/>
      <c r="D92" s="1"/>
      <c r="E92" s="1"/>
      <c r="F92" s="1"/>
      <c r="G92" s="9"/>
      <c r="H92" s="1"/>
      <c r="I92" s="1"/>
      <c r="J92" s="72"/>
      <c r="K92" s="1"/>
      <c r="L92" s="1"/>
      <c r="M92" s="78"/>
      <c r="N92" s="78"/>
      <c r="O92" s="78"/>
      <c r="P92" s="79"/>
      <c r="Q92" s="78"/>
      <c r="R92" s="1"/>
      <c r="S92" s="83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1"/>
      <c r="C93" s="1"/>
      <c r="D93" s="1"/>
      <c r="E93" s="1"/>
      <c r="F93" s="1"/>
      <c r="G93" s="9"/>
      <c r="H93" s="1"/>
      <c r="I93" s="1"/>
      <c r="J93" s="72"/>
      <c r="K93" s="1"/>
      <c r="L93" s="1"/>
      <c r="M93" s="78"/>
      <c r="N93" s="78"/>
      <c r="O93" s="78"/>
      <c r="P93" s="79"/>
      <c r="Q93" s="78"/>
      <c r="R93" s="1"/>
      <c r="S93" s="83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1"/>
      <c r="C94" s="1"/>
      <c r="D94" s="1"/>
      <c r="E94" s="1"/>
      <c r="F94" s="1"/>
      <c r="G94" s="9"/>
      <c r="H94" s="1"/>
      <c r="I94" s="1"/>
      <c r="J94" s="72"/>
      <c r="K94" s="1"/>
      <c r="L94" s="1"/>
      <c r="M94" s="78"/>
      <c r="N94" s="78"/>
      <c r="O94" s="78"/>
      <c r="P94" s="79"/>
      <c r="Q94" s="78"/>
      <c r="R94" s="1"/>
      <c r="S94" s="83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1"/>
      <c r="C95" s="1"/>
      <c r="D95" s="1"/>
      <c r="E95" s="1"/>
      <c r="F95" s="1"/>
      <c r="G95" s="9"/>
      <c r="H95" s="1"/>
      <c r="I95" s="1"/>
      <c r="J95" s="72"/>
      <c r="K95" s="1"/>
      <c r="L95" s="1"/>
      <c r="M95" s="78"/>
      <c r="N95" s="78"/>
      <c r="O95" s="78"/>
      <c r="P95" s="79"/>
      <c r="Q95" s="78"/>
      <c r="R95" s="1"/>
      <c r="S95" s="83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1"/>
      <c r="C96" s="1"/>
      <c r="D96" s="1"/>
      <c r="E96" s="1"/>
      <c r="F96" s="1"/>
      <c r="G96" s="9"/>
      <c r="H96" s="1"/>
      <c r="I96" s="1"/>
      <c r="J96" s="72"/>
      <c r="K96" s="1"/>
      <c r="L96" s="1"/>
      <c r="M96" s="78"/>
      <c r="N96" s="78"/>
      <c r="O96" s="78"/>
      <c r="P96" s="79"/>
      <c r="Q96" s="78"/>
      <c r="R96" s="1"/>
      <c r="S96" s="83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1"/>
      <c r="C97" s="1"/>
      <c r="D97" s="1"/>
      <c r="E97" s="1"/>
      <c r="F97" s="1"/>
      <c r="G97" s="9"/>
      <c r="H97" s="1"/>
      <c r="I97" s="1"/>
      <c r="J97" s="72"/>
      <c r="K97" s="1"/>
      <c r="L97" s="1"/>
      <c r="M97" s="78"/>
      <c r="N97" s="78"/>
      <c r="O97" s="78"/>
      <c r="P97" s="79"/>
      <c r="Q97" s="78"/>
      <c r="R97" s="1"/>
      <c r="S97" s="83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1"/>
      <c r="C98" s="1"/>
      <c r="D98" s="1"/>
      <c r="E98" s="1"/>
      <c r="F98" s="1"/>
      <c r="G98" s="9"/>
      <c r="H98" s="1"/>
      <c r="I98" s="1"/>
      <c r="J98" s="72"/>
      <c r="K98" s="1"/>
      <c r="L98" s="1"/>
      <c r="M98" s="78"/>
      <c r="N98" s="78"/>
      <c r="O98" s="78"/>
      <c r="P98" s="79"/>
      <c r="Q98" s="78"/>
      <c r="R98" s="1"/>
      <c r="S98" s="83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1"/>
      <c r="C99" s="1"/>
      <c r="D99" s="1"/>
      <c r="E99" s="1"/>
      <c r="F99" s="1"/>
      <c r="G99" s="9"/>
      <c r="H99" s="1"/>
      <c r="I99" s="1"/>
      <c r="J99" s="72"/>
      <c r="K99" s="1"/>
      <c r="L99" s="1"/>
      <c r="M99" s="78"/>
      <c r="N99" s="78"/>
      <c r="O99" s="78"/>
      <c r="P99" s="79"/>
      <c r="Q99" s="78"/>
      <c r="R99" s="1"/>
      <c r="S99" s="83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1"/>
      <c r="C100" s="1"/>
      <c r="D100" s="1"/>
      <c r="E100" s="1"/>
      <c r="F100" s="1"/>
      <c r="G100" s="9"/>
      <c r="H100" s="1"/>
      <c r="I100" s="1"/>
      <c r="J100" s="72"/>
      <c r="K100" s="1"/>
      <c r="L100" s="1"/>
      <c r="M100" s="78"/>
      <c r="N100" s="78"/>
      <c r="O100" s="78"/>
      <c r="P100" s="79"/>
      <c r="Q100" s="78"/>
      <c r="R100" s="1"/>
      <c r="S100" s="83"/>
      <c r="T100" s="1"/>
      <c r="U100" s="1"/>
      <c r="V100" s="1"/>
      <c r="W100" s="1"/>
      <c r="X100" s="1"/>
      <c r="Y100" s="1"/>
      <c r="Z100" s="1"/>
      <c r="AA100" s="1"/>
    </row>
  </sheetData>
  <mergeCells count="91">
    <mergeCell ref="H29:I29"/>
    <mergeCell ref="H30:I30"/>
    <mergeCell ref="H23:I23"/>
    <mergeCell ref="K23:L23"/>
    <mergeCell ref="K29:L29"/>
    <mergeCell ref="K30:L30"/>
    <mergeCell ref="K25:L25"/>
    <mergeCell ref="J23:J28"/>
    <mergeCell ref="K28:L28"/>
    <mergeCell ref="H25:I25"/>
    <mergeCell ref="K26:L26"/>
    <mergeCell ref="K24:L24"/>
    <mergeCell ref="P23:P28"/>
    <mergeCell ref="O23:O28"/>
    <mergeCell ref="Q20:Q22"/>
    <mergeCell ref="H27:I27"/>
    <mergeCell ref="K27:L27"/>
    <mergeCell ref="W20:W22"/>
    <mergeCell ref="K20:L22"/>
    <mergeCell ref="D12:G13"/>
    <mergeCell ref="N21:N22"/>
    <mergeCell ref="G20:G22"/>
    <mergeCell ref="V20:V22"/>
    <mergeCell ref="U20:U22"/>
    <mergeCell ref="O21:O22"/>
    <mergeCell ref="P21:P22"/>
    <mergeCell ref="O20:P20"/>
    <mergeCell ref="S20:S22"/>
    <mergeCell ref="R20:R22"/>
    <mergeCell ref="T20:T22"/>
    <mergeCell ref="D14:G16"/>
    <mergeCell ref="D17:G19"/>
    <mergeCell ref="D3:S4"/>
    <mergeCell ref="D5:S5"/>
    <mergeCell ref="A1:C5"/>
    <mergeCell ref="M11:P11"/>
    <mergeCell ref="D11:G11"/>
    <mergeCell ref="K11:L13"/>
    <mergeCell ref="Q11:R13"/>
    <mergeCell ref="A12:C13"/>
    <mergeCell ref="D1:S2"/>
    <mergeCell ref="A11:C11"/>
    <mergeCell ref="T1:W1"/>
    <mergeCell ref="T2:W2"/>
    <mergeCell ref="W3:W4"/>
    <mergeCell ref="T3:V4"/>
    <mergeCell ref="T5:V5"/>
    <mergeCell ref="A40:B40"/>
    <mergeCell ref="C40:G40"/>
    <mergeCell ref="B29:F29"/>
    <mergeCell ref="B30:F30"/>
    <mergeCell ref="C39:G39"/>
    <mergeCell ref="A39:B39"/>
    <mergeCell ref="C38:G38"/>
    <mergeCell ref="A41:B41"/>
    <mergeCell ref="B35:C35"/>
    <mergeCell ref="C41:G41"/>
    <mergeCell ref="H24:I24"/>
    <mergeCell ref="B23:F28"/>
    <mergeCell ref="H26:I26"/>
    <mergeCell ref="H28:I28"/>
    <mergeCell ref="A23:A28"/>
    <mergeCell ref="H32:I32"/>
    <mergeCell ref="H31:I31"/>
    <mergeCell ref="H33:I33"/>
    <mergeCell ref="A34:M34"/>
    <mergeCell ref="B31:F31"/>
    <mergeCell ref="A32:A33"/>
    <mergeCell ref="B32:F33"/>
    <mergeCell ref="J32:J33"/>
    <mergeCell ref="A14:C16"/>
    <mergeCell ref="H20:I22"/>
    <mergeCell ref="M21:M22"/>
    <mergeCell ref="J20:J22"/>
    <mergeCell ref="M20:N20"/>
    <mergeCell ref="A17:C19"/>
    <mergeCell ref="A20:A22"/>
    <mergeCell ref="B20:F22"/>
    <mergeCell ref="O32:O33"/>
    <mergeCell ref="P32:P33"/>
    <mergeCell ref="K31:L31"/>
    <mergeCell ref="H41:L41"/>
    <mergeCell ref="H40:L40"/>
    <mergeCell ref="K33:L33"/>
    <mergeCell ref="K32:L32"/>
    <mergeCell ref="H38:L38"/>
    <mergeCell ref="H39:L39"/>
    <mergeCell ref="M38:V38"/>
    <mergeCell ref="M39:V39"/>
    <mergeCell ref="M41:V41"/>
    <mergeCell ref="M40:V40"/>
  </mergeCells>
  <printOptions horizontalCentered="1" verticalCentered="1"/>
  <pageMargins left="0.19685039370078741" right="7.874015748031496E-2" top="0.19685039370078741" bottom="0.11811023622047245" header="0" footer="0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/>
  </sheetViews>
  <sheetFormatPr baseColWidth="10" defaultColWidth="14.42578125" defaultRowHeight="15" customHeight="1" x14ac:dyDescent="0.2"/>
  <cols>
    <col min="1" max="1" width="10.7109375" customWidth="1"/>
    <col min="2" max="2" width="12.28515625" customWidth="1"/>
    <col min="3" max="3" width="10.7109375" customWidth="1"/>
    <col min="4" max="4" width="18.42578125" customWidth="1"/>
    <col min="5" max="5" width="64" customWidth="1"/>
    <col min="6" max="6" width="10.7109375" customWidth="1"/>
    <col min="7" max="7" width="10" customWidth="1"/>
    <col min="8" max="8" width="41.42578125" customWidth="1"/>
    <col min="9" max="9" width="24.7109375" customWidth="1"/>
    <col min="10" max="11" width="10.7109375" customWidth="1"/>
  </cols>
  <sheetData>
    <row r="1" spans="1:10" ht="26.25" customHeight="1" x14ac:dyDescent="0.2">
      <c r="A1" s="22" t="s">
        <v>92</v>
      </c>
      <c r="B1" s="22" t="s">
        <v>93</v>
      </c>
      <c r="C1" s="22" t="s">
        <v>94</v>
      </c>
      <c r="D1" s="22" t="s">
        <v>95</v>
      </c>
      <c r="E1" s="22" t="s">
        <v>96</v>
      </c>
      <c r="F1" s="85"/>
      <c r="G1" s="22" t="s">
        <v>97</v>
      </c>
      <c r="H1" s="22" t="s">
        <v>98</v>
      </c>
    </row>
    <row r="2" spans="1:10" ht="12.75" customHeight="1" x14ac:dyDescent="0.2">
      <c r="A2" s="86">
        <v>94</v>
      </c>
      <c r="B2" s="86"/>
      <c r="C2" s="87">
        <v>58</v>
      </c>
      <c r="D2" s="87">
        <v>270</v>
      </c>
      <c r="E2" s="88" t="s">
        <v>99</v>
      </c>
      <c r="G2">
        <v>15547238</v>
      </c>
      <c r="H2" s="89">
        <f>G2+G8+G12</f>
        <v>43526690</v>
      </c>
      <c r="I2">
        <f>G2+G8</f>
        <v>35680350</v>
      </c>
    </row>
    <row r="3" spans="1:10" ht="12.75" customHeight="1" x14ac:dyDescent="0.2">
      <c r="A3" s="90">
        <v>76</v>
      </c>
      <c r="B3" s="90">
        <v>338</v>
      </c>
      <c r="C3" s="91">
        <v>55</v>
      </c>
      <c r="D3" s="91">
        <v>292</v>
      </c>
      <c r="E3" s="88" t="s">
        <v>100</v>
      </c>
      <c r="F3" s="88"/>
      <c r="G3" s="88">
        <v>15939504</v>
      </c>
      <c r="H3" s="90">
        <f>G3+G4+G5+G6+G16</f>
        <v>86171996</v>
      </c>
      <c r="I3">
        <f>G3+G4+G5+G6</f>
        <v>79530536</v>
      </c>
    </row>
    <row r="4" spans="1:10" ht="12.75" customHeight="1" x14ac:dyDescent="0.2">
      <c r="A4" s="90">
        <v>82</v>
      </c>
      <c r="B4" s="90">
        <v>303</v>
      </c>
      <c r="C4" s="92">
        <v>62</v>
      </c>
      <c r="D4" s="92">
        <v>269</v>
      </c>
      <c r="E4" s="88" t="s">
        <v>101</v>
      </c>
      <c r="F4" s="88"/>
      <c r="G4" s="88">
        <v>20133112</v>
      </c>
      <c r="H4" s="93">
        <f>G9+G11</f>
        <v>34002591</v>
      </c>
    </row>
    <row r="5" spans="1:10" ht="12.75" customHeight="1" x14ac:dyDescent="0.2">
      <c r="A5" s="90">
        <v>47</v>
      </c>
      <c r="B5" s="90">
        <v>256</v>
      </c>
      <c r="C5" s="90">
        <v>57</v>
      </c>
      <c r="D5" s="90">
        <v>244</v>
      </c>
      <c r="E5" s="88" t="s">
        <v>102</v>
      </c>
      <c r="F5" s="88"/>
      <c r="G5" s="88">
        <v>17448698</v>
      </c>
      <c r="H5" s="94">
        <f>G7</f>
        <v>12498595</v>
      </c>
    </row>
    <row r="6" spans="1:10" ht="12.75" customHeight="1" x14ac:dyDescent="0.2">
      <c r="A6" s="90">
        <v>46</v>
      </c>
      <c r="B6" s="90">
        <v>248</v>
      </c>
      <c r="C6" s="90">
        <v>54</v>
      </c>
      <c r="D6" s="90">
        <v>243</v>
      </c>
      <c r="E6" s="88" t="s">
        <v>103</v>
      </c>
      <c r="F6" s="88"/>
      <c r="G6" s="88">
        <v>26009222</v>
      </c>
      <c r="H6" s="88"/>
    </row>
    <row r="7" spans="1:10" ht="12.75" customHeight="1" x14ac:dyDescent="0.2">
      <c r="A7" s="94">
        <v>53</v>
      </c>
      <c r="B7" s="94">
        <v>293</v>
      </c>
      <c r="C7" s="94">
        <v>56</v>
      </c>
      <c r="D7" s="94">
        <v>273</v>
      </c>
      <c r="E7" s="88" t="s">
        <v>104</v>
      </c>
      <c r="G7">
        <v>12498595</v>
      </c>
    </row>
    <row r="8" spans="1:10" ht="12.75" customHeight="1" x14ac:dyDescent="0.2">
      <c r="A8" s="87">
        <v>124</v>
      </c>
      <c r="B8" s="92">
        <v>302</v>
      </c>
      <c r="C8" s="95">
        <v>70</v>
      </c>
      <c r="D8" s="92">
        <v>268</v>
      </c>
      <c r="E8" s="88" t="s">
        <v>105</v>
      </c>
      <c r="G8">
        <v>20133112</v>
      </c>
    </row>
    <row r="9" spans="1:10" ht="12.75" customHeight="1" x14ac:dyDescent="0.2">
      <c r="A9" s="93">
        <v>151</v>
      </c>
      <c r="B9" s="93"/>
      <c r="C9" s="93">
        <v>138</v>
      </c>
      <c r="D9" s="93"/>
      <c r="E9" s="88" t="s">
        <v>106</v>
      </c>
      <c r="G9">
        <v>13869479</v>
      </c>
      <c r="I9">
        <f>G9+G11</f>
        <v>34002591</v>
      </c>
    </row>
    <row r="10" spans="1:10" ht="12.75" customHeight="1" x14ac:dyDescent="0.2">
      <c r="A10" s="96">
        <v>107</v>
      </c>
      <c r="B10" s="96"/>
      <c r="C10" s="88">
        <v>69</v>
      </c>
      <c r="D10" s="88"/>
      <c r="E10" s="88" t="s">
        <v>107</v>
      </c>
      <c r="G10">
        <v>8117902</v>
      </c>
    </row>
    <row r="11" spans="1:10" ht="12.75" customHeight="1" x14ac:dyDescent="0.2">
      <c r="A11" s="93">
        <v>113</v>
      </c>
      <c r="B11" s="93"/>
      <c r="C11" s="88">
        <v>63</v>
      </c>
      <c r="D11" s="88"/>
      <c r="E11" s="88" t="s">
        <v>108</v>
      </c>
      <c r="G11">
        <v>20133112</v>
      </c>
      <c r="J11" s="88" t="s">
        <v>109</v>
      </c>
    </row>
    <row r="12" spans="1:10" ht="12.75" customHeight="1" x14ac:dyDescent="0.2">
      <c r="A12" s="87">
        <v>162</v>
      </c>
      <c r="B12" s="87"/>
      <c r="C12" s="87">
        <v>139</v>
      </c>
      <c r="D12" s="87"/>
      <c r="E12" s="88" t="s">
        <v>110</v>
      </c>
      <c r="G12">
        <v>7846340</v>
      </c>
      <c r="H12" s="96">
        <f>G10+G13</f>
        <v>15350968</v>
      </c>
      <c r="J12" s="88"/>
    </row>
    <row r="13" spans="1:10" ht="12.75" customHeight="1" x14ac:dyDescent="0.2">
      <c r="A13" s="96">
        <v>178</v>
      </c>
      <c r="B13" s="96"/>
      <c r="C13" s="96">
        <v>146</v>
      </c>
      <c r="D13" s="96"/>
      <c r="E13" s="88" t="s">
        <v>111</v>
      </c>
      <c r="G13">
        <v>7233066</v>
      </c>
      <c r="H13">
        <f>SUM(H2:H12)</f>
        <v>191550840</v>
      </c>
      <c r="J13" s="88"/>
    </row>
    <row r="14" spans="1:10" ht="12.75" customHeight="1" x14ac:dyDescent="0.2">
      <c r="A14" s="97">
        <v>130</v>
      </c>
      <c r="B14" s="97"/>
      <c r="C14" s="97">
        <v>72</v>
      </c>
      <c r="D14" s="97"/>
      <c r="E14" s="88" t="s">
        <v>112</v>
      </c>
      <c r="G14">
        <v>0</v>
      </c>
      <c r="J14" s="88"/>
    </row>
    <row r="15" spans="1:10" ht="12.75" customHeight="1" x14ac:dyDescent="0.2">
      <c r="A15" s="97">
        <v>79</v>
      </c>
      <c r="B15" s="97"/>
      <c r="C15" s="97">
        <v>71</v>
      </c>
      <c r="D15" s="97"/>
      <c r="E15" s="88" t="s">
        <v>113</v>
      </c>
      <c r="G15">
        <v>0</v>
      </c>
      <c r="J15" s="88"/>
    </row>
    <row r="16" spans="1:10" ht="12.75" customHeight="1" x14ac:dyDescent="0.2">
      <c r="A16" s="90">
        <v>165</v>
      </c>
      <c r="B16" s="90"/>
      <c r="C16" s="90">
        <v>94</v>
      </c>
      <c r="D16" s="90"/>
      <c r="E16" s="88" t="s">
        <v>114</v>
      </c>
      <c r="G16" s="85">
        <v>6641460</v>
      </c>
      <c r="H16" s="85"/>
    </row>
    <row r="17" spans="1:8" ht="12.75" customHeight="1" x14ac:dyDescent="0.2">
      <c r="A17" s="97">
        <v>186</v>
      </c>
      <c r="B17" s="97"/>
      <c r="C17" s="97">
        <v>174</v>
      </c>
      <c r="D17" s="97"/>
      <c r="E17" s="88" t="s">
        <v>115</v>
      </c>
      <c r="G17" s="85">
        <v>0</v>
      </c>
      <c r="H17" s="85"/>
    </row>
    <row r="18" spans="1:8" ht="12.75" customHeight="1" x14ac:dyDescent="0.2">
      <c r="A18" s="88"/>
      <c r="B18" s="87">
        <v>350</v>
      </c>
      <c r="C18" s="87"/>
      <c r="D18" s="87">
        <v>271</v>
      </c>
      <c r="E18" s="88" t="s">
        <v>116</v>
      </c>
      <c r="G18" s="85"/>
      <c r="H18" s="85"/>
    </row>
    <row r="19" spans="1:8" ht="12.75" customHeight="1" x14ac:dyDescent="0.2">
      <c r="A19" s="88"/>
      <c r="B19" s="87">
        <v>327</v>
      </c>
      <c r="C19" s="87"/>
      <c r="D19" s="87">
        <v>272</v>
      </c>
      <c r="E19" s="88" t="s">
        <v>117</v>
      </c>
      <c r="G19" s="85"/>
      <c r="H19" s="85"/>
    </row>
    <row r="20" spans="1:8" ht="12.75" customHeight="1" x14ac:dyDescent="0.2">
      <c r="A20" s="88"/>
      <c r="B20" s="96">
        <v>292</v>
      </c>
      <c r="C20" s="96"/>
      <c r="D20" s="96">
        <v>274</v>
      </c>
      <c r="E20" s="88" t="s">
        <v>118</v>
      </c>
      <c r="G20" s="85"/>
      <c r="H20" s="85"/>
    </row>
    <row r="21" spans="1:8" ht="12.75" customHeight="1" x14ac:dyDescent="0.2">
      <c r="A21" s="88"/>
      <c r="B21" s="93">
        <v>341</v>
      </c>
      <c r="C21" s="93"/>
      <c r="D21" s="93">
        <v>275</v>
      </c>
      <c r="E21" s="88" t="s">
        <v>119</v>
      </c>
      <c r="G21" s="85"/>
      <c r="H21" s="85"/>
    </row>
    <row r="22" spans="1:8" ht="12.75" customHeight="1" x14ac:dyDescent="0.2">
      <c r="A22" s="88"/>
      <c r="B22" s="93">
        <v>354</v>
      </c>
      <c r="C22" s="93"/>
      <c r="D22" s="87">
        <v>276</v>
      </c>
      <c r="E22" s="88" t="s">
        <v>120</v>
      </c>
      <c r="G22" s="85"/>
      <c r="H22" s="85"/>
    </row>
    <row r="23" spans="1:8" ht="12.75" customHeight="1" x14ac:dyDescent="0.2">
      <c r="A23" s="92"/>
      <c r="B23" s="92">
        <v>315</v>
      </c>
      <c r="C23" s="92"/>
      <c r="D23" s="92">
        <v>277</v>
      </c>
      <c r="E23" s="88" t="s">
        <v>121</v>
      </c>
      <c r="G23" s="85"/>
      <c r="H23" s="85"/>
    </row>
    <row r="24" spans="1:8" ht="12.75" customHeight="1" x14ac:dyDescent="0.2">
      <c r="A24" s="90"/>
      <c r="B24" s="90">
        <v>318</v>
      </c>
      <c r="C24" s="92"/>
      <c r="D24" s="92">
        <v>278</v>
      </c>
      <c r="E24" s="88" t="s">
        <v>122</v>
      </c>
      <c r="G24" s="85"/>
      <c r="H24" s="85"/>
    </row>
    <row r="25" spans="1:8" ht="12.75" customHeight="1" x14ac:dyDescent="0.2">
      <c r="A25" s="96"/>
      <c r="B25" s="96">
        <v>360</v>
      </c>
      <c r="C25" s="94"/>
      <c r="D25" s="94">
        <v>279</v>
      </c>
      <c r="E25" s="88" t="s">
        <v>123</v>
      </c>
      <c r="G25" s="85"/>
      <c r="H25" s="85"/>
    </row>
    <row r="26" spans="1:8" ht="12.75" customHeight="1" x14ac:dyDescent="0.2">
      <c r="A26" s="88"/>
      <c r="B26" s="90">
        <v>361</v>
      </c>
      <c r="C26" s="90"/>
      <c r="D26" s="87">
        <v>280</v>
      </c>
      <c r="E26" s="88" t="s">
        <v>124</v>
      </c>
      <c r="G26" s="85"/>
      <c r="H26" s="85"/>
    </row>
    <row r="27" spans="1:8" ht="12.75" customHeight="1" x14ac:dyDescent="0.2">
      <c r="A27" s="88"/>
      <c r="B27" s="88"/>
      <c r="C27" s="88"/>
      <c r="D27" s="88"/>
      <c r="E27" s="88" t="s">
        <v>33</v>
      </c>
      <c r="G27" s="98">
        <f>SUM(G2:G26)</f>
        <v>191550840</v>
      </c>
      <c r="H27" s="98"/>
    </row>
    <row r="28" spans="1:8" ht="12.75" customHeight="1" x14ac:dyDescent="0.2">
      <c r="G28" s="85"/>
      <c r="H28" s="85"/>
    </row>
    <row r="29" spans="1:8" ht="12.75" customHeight="1" x14ac:dyDescent="0.2"/>
    <row r="30" spans="1:8" ht="12.75" customHeight="1" x14ac:dyDescent="0.2">
      <c r="H30" t="s">
        <v>125</v>
      </c>
    </row>
    <row r="31" spans="1:8" ht="12.75" customHeight="1" x14ac:dyDescent="0.2">
      <c r="G31" s="92"/>
      <c r="H31" s="92" t="s">
        <v>126</v>
      </c>
    </row>
    <row r="32" spans="1:8" ht="12.75" customHeight="1" x14ac:dyDescent="0.2">
      <c r="G32" s="90">
        <f>G3+G4+G5+G6+G16</f>
        <v>86171996</v>
      </c>
      <c r="H32" s="90" t="s">
        <v>127</v>
      </c>
    </row>
    <row r="33" spans="7:8" ht="12.75" customHeight="1" x14ac:dyDescent="0.2">
      <c r="G33" s="96">
        <f>G10+G13</f>
        <v>15350968</v>
      </c>
      <c r="H33" s="96" t="s">
        <v>128</v>
      </c>
    </row>
    <row r="34" spans="7:8" ht="12.75" customHeight="1" x14ac:dyDescent="0.2">
      <c r="G34" s="93">
        <f>G9+G11</f>
        <v>34002591</v>
      </c>
      <c r="H34" s="93" t="s">
        <v>129</v>
      </c>
    </row>
    <row r="35" spans="7:8" ht="12.75" customHeight="1" x14ac:dyDescent="0.2">
      <c r="G35" s="87">
        <f>G2+G8+G12</f>
        <v>43526690</v>
      </c>
      <c r="H35" s="87" t="s">
        <v>130</v>
      </c>
    </row>
    <row r="36" spans="7:8" ht="12.75" customHeight="1" x14ac:dyDescent="0.2">
      <c r="G36" s="99"/>
      <c r="H36" s="99" t="s">
        <v>131</v>
      </c>
    </row>
    <row r="37" spans="7:8" ht="12.75" customHeight="1" x14ac:dyDescent="0.2">
      <c r="G37" s="94"/>
      <c r="H37" s="94" t="s">
        <v>132</v>
      </c>
    </row>
    <row r="38" spans="7:8" ht="12.75" customHeight="1" x14ac:dyDescent="0.2"/>
    <row r="39" spans="7:8" ht="12.75" customHeight="1" x14ac:dyDescent="0.2"/>
    <row r="40" spans="7:8" ht="12.75" customHeight="1" x14ac:dyDescent="0.2"/>
    <row r="41" spans="7:8" ht="12.75" customHeight="1" x14ac:dyDescent="0.2"/>
    <row r="42" spans="7:8" ht="12.75" customHeight="1" x14ac:dyDescent="0.2"/>
    <row r="43" spans="7:8" ht="12.75" customHeight="1" x14ac:dyDescent="0.2"/>
    <row r="44" spans="7:8" ht="12.75" customHeight="1" x14ac:dyDescent="0.2"/>
    <row r="45" spans="7:8" ht="12.75" customHeight="1" x14ac:dyDescent="0.2"/>
    <row r="46" spans="7:8" ht="12.75" customHeight="1" x14ac:dyDescent="0.2"/>
    <row r="47" spans="7:8" ht="12.75" customHeight="1" x14ac:dyDescent="0.2"/>
    <row r="48" spans="7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60650340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USUARIO</cp:lastModifiedBy>
  <cp:lastPrinted>2017-09-19T13:50:20Z</cp:lastPrinted>
  <dcterms:created xsi:type="dcterms:W3CDTF">2009-04-01T16:45:05Z</dcterms:created>
  <dcterms:modified xsi:type="dcterms:W3CDTF">2021-05-27T15:12:09Z</dcterms:modified>
</cp:coreProperties>
</file>