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OA-1" sheetId="1" r:id="rId1"/>
  </sheets>
  <definedNames/>
  <calcPr fullCalcOnLoad="1"/>
</workbook>
</file>

<file path=xl/sharedStrings.xml><?xml version="1.0" encoding="utf-8"?>
<sst xmlns="http://schemas.openxmlformats.org/spreadsheetml/2006/main" count="93" uniqueCount="85">
  <si>
    <t>PROYECTO:</t>
  </si>
  <si>
    <t>TOTAL</t>
  </si>
  <si>
    <t>PRESUPUESTO</t>
  </si>
  <si>
    <t>VALOR ($)</t>
  </si>
  <si>
    <t>Presupuesto asignado inicialmente</t>
  </si>
  <si>
    <t xml:space="preserve">LINEA ESTRATEGICA DEL PGAR: </t>
  </si>
  <si>
    <t>Adición o ajuste (1):</t>
  </si>
  <si>
    <t>(+ o -)</t>
  </si>
  <si>
    <t>Adición o ajuste (2):</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</si>
  <si>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</si>
  <si>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</si>
  <si>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</si>
  <si>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</si>
  <si>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</si>
  <si>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</si>
  <si>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</si>
  <si>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</si>
  <si>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</si>
  <si>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</si>
  <si>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</si>
  <si>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</si>
  <si>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</si>
  <si>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</si>
  <si>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</si>
  <si>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</si>
  <si>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</si>
  <si>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</si>
  <si>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</si>
  <si>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</si>
  <si>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</si>
  <si>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</si>
  <si>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</si>
  <si>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</si>
  <si>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</si>
  <si>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</si>
  <si>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ACTIVIDADES  POA</t>
  </si>
  <si>
    <t>EVALUACIÓN MISIONAL</t>
  </si>
  <si>
    <t>APROBO</t>
  </si>
  <si>
    <t>VALOR PAGADO ($)
ACTIVIDAD</t>
  </si>
  <si>
    <t>% DE EJECUCIÓN
SOBRE PAGOS</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</si>
  <si>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</si>
  <si>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</si>
  <si>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 xml:space="preserve">ACTIVIDADES ACCIONES OPERATIVAS  PROYECTO PA </t>
  </si>
  <si>
    <t>Versión 1</t>
  </si>
  <si>
    <t>LUIS HAIR DUEÑAS GOMEZ</t>
  </si>
  <si>
    <t>GESTIÓN DEL RIESGO DE DESASTRES Y CRISIS CLIMÁTICA.</t>
  </si>
  <si>
    <t>X</t>
  </si>
  <si>
    <t>ANGELA PILARA VEGA RIOS</t>
  </si>
  <si>
    <t>Profesional Especializada</t>
  </si>
  <si>
    <t xml:space="preserve">  Conocimiento del Riesgo</t>
  </si>
  <si>
    <t>Implementar acciones para la generacion del conocimiento del riesgo en los municipios de la Jurisdicción</t>
  </si>
  <si>
    <t>Implementar  una  estrategia  de  comunicación  y  divulgación para que los actores sociales conozcan los escenarios de riesgo asociados a fenómenos naturales y su responsbilidad frente a ellos</t>
  </si>
  <si>
    <t>(No. de acciones implementadas para el conocimiento del riesgo/No. De acciones programadas a implementar)*100</t>
  </si>
  <si>
    <t>Responsable Proceso Evaluación Misional</t>
  </si>
  <si>
    <t>MARZO</t>
  </si>
  <si>
    <t>JUNIO</t>
  </si>
  <si>
    <t>DICIEMBRE</t>
  </si>
  <si>
    <t>SEPTIEMBRE</t>
  </si>
  <si>
    <t>AÑO:2021</t>
  </si>
  <si>
    <t>AVANCE METAS PA 2021</t>
  </si>
  <si>
    <t>AVANCE METAS POA 2021</t>
  </si>
  <si>
    <t>METAS AÑO 2021 P.A.</t>
  </si>
  <si>
    <t>METAS AÑO 2021 POA</t>
  </si>
  <si>
    <t>Asesorar a municipios en la incorporación del conocimiento del riesgo por eventos naturales extremos en sus instrumentos de planificación territorial</t>
  </si>
  <si>
    <t>Reporte al SNIF de los formatos de cargue masivo diligenciados para eventos registrados en la vigencia</t>
  </si>
  <si>
    <t>Asistir técnicamente a los municipios de la jurisdicción, en la incorporación de la GR en los POT.</t>
  </si>
  <si>
    <t>Asistir técnicamente a 29 municipios de la jurisdicción, en la incorporación del conocimiento del riesgo en los PMGRD.</t>
  </si>
  <si>
    <t>Estrategia de comunicación y divulgación para MM y AT</t>
  </si>
  <si>
    <t xml:space="preserve">SNIF alimentado con formatos de cargue masivo de eventos registrados en la vigencia </t>
  </si>
  <si>
    <t>Porcentaje de municipios asistidos según demanda</t>
  </si>
  <si>
    <t>Porcentaje de municipios asistidos</t>
  </si>
  <si>
    <t>Porcentaje de implementación de la estrategia para MM y AT</t>
  </si>
  <si>
    <t xml:space="preserve">TRIMESTRE EVALUADO </t>
  </si>
  <si>
    <t>Capetas físicas de asistencia a municipios de la serie documental Planes de Ordenamiento Territorial 140-48</t>
  </si>
  <si>
    <t>CPS2021118-DANIELA REMOLINA - $3.469.623</t>
  </si>
  <si>
    <t>CPS2021089-RICARDO AMAYA - $2.096.151</t>
  </si>
  <si>
    <t xml:space="preserve"> Gestión de la crisis climática</t>
  </si>
  <si>
    <t>31  acciones implementadas para la generacion de conocimiento del riesgo</t>
  </si>
  <si>
    <t>1. Registro de movimientos en masa  identificados en la jurisdicción en plataforma SIMMA .
A la fecha, 15 municipios han suministrado el inventario de movimientos en masa, información de soporte con la cual, se llevará a cabo el registro en el SIMMA. De igual manera, 5 municipios manifiestan no tener eventos. Total municipios que han reportado información: 20.
2. Recorridos diagnósticos efectuados en 10 fuentes hídricas priorizadas.
Chivatá: Río Siachoque
El espino: Río Chiscano
Nobsa: Río Chicamocha
Oicatá: Quebrada La Mecha
Panqueba: Quebrada Honda y Río Nevado
Santa Rosa de Viterbo: Quebrada Arriba
San Eduardo: Quebradas Codeña, La Honda, La Mochilera
Sogamoso: Canal Venecia y Río Chiquito
Tibasosa: Río Chiquito
Togüi: Río Pescadero
Tunja: Río La Vega
TOTAL FUENTES HIDRICAS INSPECCIONADAS: 14
11 MUNICIPIOS ASISTIDOS
3. Acompañamiento permanente a desarrollo de proyecto Río Magdalena, en cumplimiento fallo de medida cautelar Acción Popular No. 2018-0065.
Expedición de CDP No. 2021000280 por valor de $100.000.000 como contrapartida para suscripción de convenio interadministrativo con la UNGRD, el MADS y la Gobernación de Boyacá, por valor de $1.194.178.400, con el cual se adelantará el “ESTUDIO DE DINÁMICA FLUVIAL A ESCALA 1:25.000 DEL RÍO MAGDALENA PARA EL TRAMO COMPRENDIDO DESDE EL LÍMITE DE LOS MUNICIPIOS DE SONSÓN Y PUERTO TRIUNFO, HASTA EL LÍMITE ENTRE LOS MUNICIPIOS DE PUERTO NARE Y PUERTO BERRIO Y DEL TRAMO DEL RÍO NARE ENTRE LA ESTACIÓN CANTERAS Y SU CONFLUENCIA CON EL RÍO MAGDALENA, EN EL DEPARTAMENTO DE ANTIOQUIA”, AREA DENTRO DE LA CUAL SE ENCUENTRA LOCALIZADO EL PERIMETRO URBANO DEL MUNICIPIO DE PUERTO BOYACÁ Y EL CENTRO POBLADO PUERTO SERVIEZ.
4. Promover fortalecimiento de SAT Chicamocha.
Avance en proceso de fortalecimiento del Sistema de Alertas Tempranas denominado SAT Chicamocha, con el fin de integrar la información generada por las estaciones de calidad y cantidad localizadas en la cuenca Alta del Río Chicamocha de Corpoboyacá, así como los datos de nivel del río y variables climatológicas reportadas por estaciones de monitoreo de IDEAM, Usochicamocha, GENSA y ElectroSochagota, para la toma de decisiones ante incrementos o déficit del recurso causados por las temporadas de lluvias y secas en la cuenca. 
5, Avance en proceso de cumplimiento a fallos emitidos Acción Popular No. 2017-00270 Villita y Malpaso - Sogamoso.
Etapa final pre-contractual para suscribir convenio con la Universidad Pedagógica y Tecnológica de Colombia - UPTC cuyo objeto se orienta a: “DEFINIR LAS MEDIDAS DE INTERVENCION QUE CONTRIBUYAN CON LA PREVENCION Y/O MITIGACION DEL RIESGO O EN SU DEFECTO LA REDUCCION DE LA AMENAZA Y/O VULNERABILIDAD EXISTENTE EN EL AREA NORORIENTAL DEL SECTOR LAS ARENERAS DE LAS VEREDAS VILLITA Y MALPASO, EN EL MUNCIPIO DE SOGAMOSO, DE ACUERDO A LO ESTABLECIDO EN EL DECRETO 1807 DE 2.014 Y/O LA NORMA QUE LO MODIFIQUE O ACLARE”
Presupuesto estimado $225.120.690
Contrapartida Corpoboyacá $178.841.490
Contrapartida UPTC $46.279.200</t>
  </si>
  <si>
    <t xml:space="preserve">CPS2021089-RICARDO AMAYA - $6.288.454
CPS2021118-DANIELA REMOLINA - $6.939.246
CPS2021265-JAIBERT QUIROGA - $10.349.081
CPS2021343-ANGELINA SOLER - $12.576.907
1. Carpetas físicas de la serie documental 140-76 de los municipios atendidos.
2. Carpeta física de la Acción Popular No. 2018-0065 y carpeta física del proceso contractual que se encuentra en curso - Convenio UNGRD-MADS-Gobernación Boyacá.
3. Carpeta física de la Acción Popular No. 2017-00270 y carpeta física del proceso contractual que se encuentra en curso - Convenio UPTC.
</t>
  </si>
  <si>
    <t xml:space="preserve">Debido a dificultades técnicas que ha presentado la plataforma SNIF, de acuerdo a lo informado por IDEAM, vía correo institucional de fecha 18/06/2021, donde citan textualmente que: "Se presentan incidencias en los diferentes módulos del SNIF, como es para el caso de incendios de la cobertura vegetal, no es posible realizar el cargue masivo por medio de cargue masivo, así como por el aplicativo SNIF, debido a proceso de mejoras que se vienen adelantando en la mejora y facilidad de reporte y cargue de información", no se han posido cargar oficialmente los 9 formatos de cargue masivo, resultado de la evaluación  ambiental de las áreas afectadas que a la fecha han sido objeto de trabajo de campo. </t>
  </si>
  <si>
    <t>Briceño (1) - Chiquiza (4) - Chivata (1) - Duitama (2) -  Guacamayas (2) - La Uvita (1) - Mongua (1) - Moniquira (1) - Muzo (3) - Paez (3) - Sachica (5) - San José de Pare (1) - Santana (2) - Sativanorte (1) - Socha (1) -  Soracá (4) -  Tunungua (1) - Tuta (1) - Tutaza (1) - Villa de Leyva (1) - Zetaquira (1)
TOTAL MUNICIPIOS ASISTIDOS: 21
TOTAL ASISTENCIAS TECNICAS EFECTUADAS: 38</t>
  </si>
  <si>
    <t>De los 29 municipios priorizados, se ha realizado asistencia técnica a 4: Monguí, Muzo, Otanche y Samacá</t>
  </si>
  <si>
    <t xml:space="preserve">Se encuentra elaborada propuesta preliminar de la estrategia para procesos de divulgación y sensibilización en escenarios de riesgo por MM y AT.
Así mismo se han priorizado $16.450.000 de los recursos del Proyecto "Conocimiento del Riesgo" de la presente vigencia para realizar la producción del siguiente material de divulgación: 
Contenido General:  Pendón Institucional alusivo a la temática de Gestión del Riesgo de Desastres, cuadernos argollados con mensajes alusivos a la temática y esfero-marcador.
Para MM:  1 Video institucional educativo y 2 Cuñas institucionales que puedan ser pautadas en diversos medios de comunicación y puestas a disposición de las emisoras municipales para divulgación.
Para AT:  1 Video institucional educativo y 2 Cuñas institucionales que puedan ser pautadas en diversos medios de comunicación y puestas a disposición de las emisoras municipales para divulgación.
</t>
  </si>
  <si>
    <t>CPS2021089-RICARDO AMAYA - $4.192.302
Carpeta contractual de proceso de suscripción de convenio con objeto “AUNAR ESFUERZOS TÉCNICOS, FINANCIEROS Y OPERATIVOS ENTRE CORPOBOYACÁ́ Y UNA ENTIDAD SIN ÁNIMO DE LUCRO (ESAL), CON EL FIN DE PROMOVER Y DESARROLLAR PROCESOS CULTURALES DE FORMA PEDAGÓGICA Y PARTICIPATIVA A TRAVÉS DE MEDIOS DE COMUNICACIÓN DE CARÁCTER LOCAL, DEPARTAMENTAL Y NACIONAL PARA SENSIBILIZAR Y PROMOVER EL CONOCIMIENTO, COMPROMISO Y UNA CULTURA AMBIENTAL, FRENTE A LA PROTECCIÓN Y CONSERVACIÓN DE LOS RECURSOS NATURALES, DE CONFORMIDAD CON EL PLAN DE ACCIÓN 2020-2023."</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</si>
</sst>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 &quot;de&quot;\ mmmm\ &quot;de&quot;\ yyyy"/>
    <numFmt numFmtId="184" formatCode="[$-240A]h:mm:ss\ AM/PM"/>
    <numFmt numFmtId="185" formatCode="0.000"/>
    <numFmt numFmtId="186" formatCode="0.0"/>
    <numFmt numFmtId="187" formatCode="_(&quot;$&quot;\ * #,##0_);_(&quot;$&quot;\ * \(#,##0\);_(&quot;$&quot;\ * &quot;-&quot;??_);_(@_)"/>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_(&quot;$&quot;\ * #,##0.0_);_(&quot;$&quot;\ * \(#,##0.0\);_(&quot;$&quot;\ * &quot;-&quot;??_);_(@_)"/>
    <numFmt numFmtId="195" formatCode="#,##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11"/>
      <name val="Arial"/>
      <family val="2"/>
    </font>
    <font>
      <b/>
      <sz val="11"/>
      <name val="Arial"/>
      <family val="2"/>
    </font>
    <font>
      <sz val="9"/>
      <color indexed="8"/>
      <name val="Trebuchet MS"/>
      <family val="2"/>
    </font>
    <font>
      <sz val="12"/>
      <color indexed="8"/>
      <name val="Calibri"/>
      <family val="2"/>
    </font>
    <font>
      <b/>
      <sz val="10"/>
      <color indexed="8"/>
      <name val="Arial"/>
      <family val="2"/>
    </font>
    <font>
      <sz val="9"/>
      <color rgb="FF000000"/>
      <name val="Trebuchet MS"/>
      <family val="2"/>
    </font>
    <font>
      <sz val="12"/>
      <color theme="1"/>
      <name val="Calibri"/>
      <family val="2"/>
    </font>
    <font>
      <b/>
      <sz val="10"/>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right/>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border>
    <border>
      <left style="thin"/>
      <right/>
      <top style="thin"/>
      <bottom style="thin"/>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68">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14" fontId="25"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2" xfId="0" applyNumberFormat="1" applyFont="1" applyFill="1" applyBorder="1" applyAlignment="1" applyProtection="1">
      <alignment horizontal="left" vertical="center"/>
      <protection/>
    </xf>
    <xf numFmtId="0" fontId="19" fillId="0" borderId="13" xfId="0" applyFont="1" applyFill="1" applyBorder="1" applyAlignment="1" applyProtection="1">
      <alignment horizontal="left" vertical="center"/>
      <protection/>
    </xf>
    <xf numFmtId="0" fontId="0" fillId="0" borderId="10" xfId="0" applyFont="1" applyBorder="1" applyAlignment="1" applyProtection="1">
      <alignment horizontal="center" vertical="center"/>
      <protection/>
    </xf>
    <xf numFmtId="9" fontId="0" fillId="0" borderId="10" xfId="55" applyFont="1" applyFill="1" applyBorder="1" applyAlignment="1" applyProtection="1">
      <alignment horizontal="center" vertical="center" wrapText="1"/>
      <protection locked="0"/>
    </xf>
    <xf numFmtId="0" fontId="0" fillId="0" borderId="0" xfId="0" applyFont="1" applyAlignment="1" applyProtection="1">
      <alignment vertical="center" wrapText="1"/>
      <protection locked="0"/>
    </xf>
    <xf numFmtId="1" fontId="25" fillId="0" borderId="10" xfId="55" applyNumberFormat="1" applyFont="1" applyFill="1" applyBorder="1" applyAlignment="1">
      <alignment horizontal="center" vertical="center"/>
    </xf>
    <xf numFmtId="9" fontId="25" fillId="0" borderId="10" xfId="55" applyFont="1" applyFill="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9" fontId="0" fillId="0" borderId="10" xfId="49" applyNumberFormat="1" applyFont="1" applyFill="1" applyBorder="1" applyAlignment="1" applyProtection="1">
      <alignment horizontal="center" vertical="center"/>
      <protection/>
    </xf>
    <xf numFmtId="168" fontId="19" fillId="0" borderId="0" xfId="52" applyFont="1" applyFill="1" applyBorder="1" applyAlignment="1" applyProtection="1">
      <alignment vertical="center"/>
      <protection/>
    </xf>
    <xf numFmtId="6" fontId="30" fillId="0" borderId="0" xfId="0" applyNumberFormat="1" applyFont="1" applyAlignment="1">
      <alignment/>
    </xf>
    <xf numFmtId="10" fontId="0" fillId="0" borderId="10" xfId="49" applyNumberFormat="1" applyFont="1" applyFill="1" applyBorder="1" applyAlignment="1" applyProtection="1">
      <alignment horizontal="center" vertical="center"/>
      <protection/>
    </xf>
    <xf numFmtId="3" fontId="0" fillId="0" borderId="0" xfId="52" applyNumberFormat="1" applyFont="1" applyFill="1" applyAlignment="1" applyProtection="1">
      <alignment horizontal="center" vertical="center"/>
      <protection/>
    </xf>
    <xf numFmtId="0" fontId="19" fillId="25" borderId="10" xfId="0" applyFont="1" applyFill="1" applyBorder="1" applyAlignment="1" applyProtection="1">
      <alignment horizontal="center" vertical="center" wrapText="1"/>
      <protection/>
    </xf>
    <xf numFmtId="49" fontId="20" fillId="25" borderId="10" xfId="49" applyNumberFormat="1" applyFont="1" applyFill="1" applyBorder="1" applyAlignment="1" applyProtection="1">
      <alignment horizontal="justify" vertical="top" wrapText="1"/>
      <protection locked="0"/>
    </xf>
    <xf numFmtId="0" fontId="0" fillId="25" borderId="10" xfId="0" applyNumberFormat="1" applyFont="1" applyFill="1" applyBorder="1" applyAlignment="1" applyProtection="1">
      <alignment vertical="center" wrapText="1"/>
      <protection locked="0"/>
    </xf>
    <xf numFmtId="49" fontId="0" fillId="25" borderId="10" xfId="49" applyNumberFormat="1" applyFont="1" applyFill="1" applyBorder="1" applyAlignment="1" applyProtection="1">
      <alignment horizontal="justify" vertical="top" wrapText="1"/>
      <protection locked="0"/>
    </xf>
    <xf numFmtId="181" fontId="0" fillId="25" borderId="10" xfId="0" applyNumberFormat="1" applyFont="1" applyFill="1" applyBorder="1" applyAlignment="1" applyProtection="1">
      <alignment vertical="center" wrapText="1"/>
      <protection locked="0"/>
    </xf>
    <xf numFmtId="0" fontId="0" fillId="25" borderId="10" xfId="0" applyFont="1" applyFill="1" applyBorder="1" applyAlignment="1" applyProtection="1">
      <alignment vertical="center" wrapText="1"/>
      <protection locked="0"/>
    </xf>
    <xf numFmtId="9" fontId="0" fillId="0" borderId="10" xfId="49" applyNumberFormat="1" applyFont="1" applyFill="1" applyBorder="1" applyAlignment="1" applyProtection="1">
      <alignment horizontal="center" vertical="center" wrapText="1"/>
      <protection/>
    </xf>
    <xf numFmtId="2" fontId="0" fillId="25" borderId="10" xfId="55" applyNumberFormat="1" applyFont="1" applyFill="1" applyBorder="1" applyAlignment="1" applyProtection="1">
      <alignment horizontal="center" vertical="center" wrapText="1"/>
      <protection locked="0"/>
    </xf>
    <xf numFmtId="9" fontId="0" fillId="25" borderId="10" xfId="55" applyFont="1" applyFill="1" applyBorder="1" applyAlignment="1" applyProtection="1">
      <alignment horizontal="center" vertical="center" wrapText="1"/>
      <protection locked="0"/>
    </xf>
    <xf numFmtId="0" fontId="19" fillId="25" borderId="10" xfId="0" applyFont="1" applyFill="1" applyBorder="1" applyAlignment="1" applyProtection="1">
      <alignment horizontal="center" vertical="center"/>
      <protection/>
    </xf>
    <xf numFmtId="0" fontId="19" fillId="25" borderId="14" xfId="0" applyFont="1" applyFill="1" applyBorder="1" applyAlignment="1" applyProtection="1">
      <alignment horizontal="center" vertical="center"/>
      <protection/>
    </xf>
    <xf numFmtId="9" fontId="19" fillId="25" borderId="10" xfId="5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protection/>
    </xf>
    <xf numFmtId="0" fontId="19" fillId="25" borderId="15" xfId="0" applyFont="1" applyFill="1" applyBorder="1" applyAlignment="1" applyProtection="1">
      <alignment horizontal="center" vertical="center"/>
      <protection/>
    </xf>
    <xf numFmtId="0" fontId="19" fillId="25" borderId="16" xfId="0" applyFont="1" applyFill="1" applyBorder="1" applyAlignment="1" applyProtection="1">
      <alignment horizontal="center" vertical="center"/>
      <protection/>
    </xf>
    <xf numFmtId="3" fontId="31" fillId="0" borderId="12" xfId="0" applyNumberFormat="1" applyFont="1" applyBorder="1" applyAlignment="1">
      <alignment horizontal="center" vertical="center"/>
    </xf>
    <xf numFmtId="9" fontId="19" fillId="25" borderId="10" xfId="55" applyFont="1" applyFill="1" applyBorder="1" applyAlignment="1" applyProtection="1">
      <alignment horizontal="center" vertical="center"/>
      <protection locked="0"/>
    </xf>
    <xf numFmtId="9" fontId="0" fillId="0" borderId="10" xfId="55" applyFont="1" applyFill="1" applyBorder="1" applyAlignment="1" applyProtection="1">
      <alignment horizontal="center" vertical="center"/>
      <protection locked="0"/>
    </xf>
    <xf numFmtId="187" fontId="0" fillId="0" borderId="17" xfId="51" applyNumberFormat="1" applyFont="1" applyFill="1" applyBorder="1" applyAlignment="1" applyProtection="1">
      <alignment horizontal="left" vertical="center"/>
      <protection/>
    </xf>
    <xf numFmtId="3" fontId="0" fillId="0" borderId="10"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19" fillId="25" borderId="11" xfId="50" applyNumberFormat="1" applyFont="1" applyFill="1" applyBorder="1" applyAlignment="1">
      <alignment horizontal="center" vertical="center" wrapText="1"/>
    </xf>
    <xf numFmtId="3" fontId="0" fillId="25" borderId="10" xfId="50" applyNumberFormat="1" applyFont="1" applyFill="1" applyBorder="1" applyAlignment="1">
      <alignment horizontal="center" vertical="center" wrapText="1"/>
    </xf>
    <xf numFmtId="3" fontId="0" fillId="25" borderId="10" xfId="0" applyNumberFormat="1" applyFont="1" applyFill="1" applyBorder="1" applyAlignment="1" applyProtection="1">
      <alignment horizontal="center" vertical="center"/>
      <protection locked="0"/>
    </xf>
    <xf numFmtId="3" fontId="19" fillId="25" borderId="10" xfId="52" applyNumberFormat="1" applyFont="1" applyFill="1" applyBorder="1" applyAlignment="1" applyProtection="1">
      <alignment horizontal="center" vertical="center"/>
      <protection/>
    </xf>
    <xf numFmtId="2" fontId="0" fillId="0" borderId="10" xfId="55" applyNumberFormat="1" applyFont="1" applyFill="1" applyBorder="1" applyAlignment="1" applyProtection="1">
      <alignment horizontal="center" vertical="center" wrapText="1"/>
      <protection locked="0"/>
    </xf>
    <xf numFmtId="3" fontId="0" fillId="0" borderId="12" xfId="0" applyNumberFormat="1" applyFont="1" applyFill="1" applyBorder="1" applyAlignment="1" applyProtection="1">
      <alignment horizontal="right" vertical="center"/>
      <protection/>
    </xf>
    <xf numFmtId="3" fontId="19" fillId="25" borderId="10" xfId="50" applyNumberFormat="1" applyFont="1" applyFill="1" applyBorder="1" applyAlignment="1" applyProtection="1">
      <alignment horizontal="center" vertical="center" wrapText="1"/>
      <protection/>
    </xf>
    <xf numFmtId="10" fontId="0" fillId="0" borderId="18" xfId="55" applyNumberFormat="1" applyFont="1" applyFill="1" applyBorder="1" applyAlignment="1" applyProtection="1">
      <alignment vertical="center" wrapText="1"/>
      <protection locked="0"/>
    </xf>
    <xf numFmtId="9" fontId="25" fillId="0" borderId="19" xfId="55" applyFont="1" applyBorder="1" applyAlignment="1">
      <alignment horizontal="center" vertical="center"/>
    </xf>
    <xf numFmtId="9" fontId="25" fillId="0" borderId="11" xfId="55" applyFont="1" applyBorder="1" applyAlignment="1">
      <alignment horizontal="center" vertical="center"/>
    </xf>
    <xf numFmtId="9" fontId="25" fillId="0" borderId="18" xfId="55" applyFont="1" applyFill="1" applyBorder="1" applyAlignment="1">
      <alignment horizontal="center" vertical="center"/>
    </xf>
    <xf numFmtId="9" fontId="25" fillId="0" borderId="20" xfId="55" applyFont="1" applyFill="1" applyBorder="1" applyAlignment="1">
      <alignment horizontal="center" vertical="center"/>
    </xf>
    <xf numFmtId="0" fontId="0" fillId="0" borderId="19" xfId="0" applyBorder="1" applyAlignment="1" applyProtection="1">
      <alignment horizontal="justify" vertical="center" wrapText="1"/>
      <protection locked="0"/>
    </xf>
    <xf numFmtId="0" fontId="0" fillId="0" borderId="11" xfId="0" applyBorder="1" applyAlignment="1" applyProtection="1">
      <alignment horizontal="justify" vertical="center" wrapText="1"/>
      <protection locked="0"/>
    </xf>
    <xf numFmtId="0" fontId="0" fillId="25" borderId="10" xfId="0" applyFont="1"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0" fontId="19" fillId="25" borderId="10" xfId="0" applyFont="1" applyFill="1" applyBorder="1" applyAlignment="1" applyProtection="1">
      <alignment horizontal="center" vertical="center" wrapText="1"/>
      <protection locked="0"/>
    </xf>
    <xf numFmtId="10" fontId="0" fillId="0" borderId="18" xfId="55" applyNumberFormat="1" applyFont="1" applyFill="1" applyBorder="1" applyAlignment="1" applyProtection="1">
      <alignment horizontal="center" vertical="center" wrapText="1"/>
      <protection locked="0"/>
    </xf>
    <xf numFmtId="10" fontId="0" fillId="0" borderId="20" xfId="55" applyNumberFormat="1"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2" fontId="25" fillId="0" borderId="19" xfId="55" applyNumberFormat="1" applyFont="1" applyBorder="1" applyAlignment="1">
      <alignment horizontal="center" vertical="center"/>
    </xf>
    <xf numFmtId="2" fontId="25" fillId="0" borderId="11" xfId="55" applyNumberFormat="1" applyFont="1" applyBorder="1" applyAlignment="1">
      <alignment horizontal="center" vertical="center"/>
    </xf>
    <xf numFmtId="0" fontId="19" fillId="0" borderId="10" xfId="0" applyFont="1" applyBorder="1" applyAlignment="1" applyProtection="1">
      <alignment horizontal="center" vertical="center" wrapText="1"/>
      <protection/>
    </xf>
    <xf numFmtId="49" fontId="19" fillId="0" borderId="10" xfId="49" applyNumberFormat="1" applyFont="1" applyBorder="1" applyAlignment="1" applyProtection="1">
      <alignment horizontal="center" vertical="center" wrapText="1"/>
      <protection locked="0"/>
    </xf>
    <xf numFmtId="49" fontId="23" fillId="0" borderId="27" xfId="49" applyNumberFormat="1" applyFont="1" applyBorder="1" applyAlignment="1" applyProtection="1">
      <alignment horizontal="center" vertical="center" wrapText="1"/>
      <protection locked="0"/>
    </xf>
    <xf numFmtId="49" fontId="23" fillId="25" borderId="10" xfId="49" applyNumberFormat="1" applyFont="1" applyFill="1" applyBorder="1" applyAlignment="1" applyProtection="1">
      <alignment horizontal="center" vertical="center" wrapText="1"/>
      <protection locked="0"/>
    </xf>
    <xf numFmtId="0" fontId="19" fillId="25" borderId="28" xfId="0" applyFont="1" applyFill="1" applyBorder="1" applyAlignment="1" applyProtection="1">
      <alignment horizontal="left" vertical="center" wrapText="1"/>
      <protection/>
    </xf>
    <xf numFmtId="0" fontId="19" fillId="25"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1" fontId="0" fillId="0" borderId="10" xfId="0" applyNumberFormat="1" applyFont="1" applyFill="1" applyBorder="1" applyAlignment="1" applyProtection="1">
      <alignment horizontal="justify" vertical="center" wrapText="1"/>
      <protection/>
    </xf>
    <xf numFmtId="1" fontId="0" fillId="0" borderId="13" xfId="0" applyNumberFormat="1" applyFont="1" applyFill="1" applyBorder="1" applyAlignment="1" applyProtection="1">
      <alignment horizontal="justify" vertical="center" wrapText="1"/>
      <protection/>
    </xf>
    <xf numFmtId="0" fontId="19" fillId="25" borderId="29" xfId="0" applyFont="1" applyFill="1" applyBorder="1" applyAlignment="1" applyProtection="1">
      <alignment horizontal="left" vertical="center" wrapText="1"/>
      <protection/>
    </xf>
    <xf numFmtId="0" fontId="19" fillId="25" borderId="20" xfId="0" applyFont="1" applyFill="1" applyBorder="1" applyAlignment="1" applyProtection="1">
      <alignment horizontal="left" vertical="center" wrapText="1"/>
      <protection/>
    </xf>
    <xf numFmtId="0" fontId="19" fillId="25" borderId="30" xfId="0" applyFont="1" applyFill="1" applyBorder="1" applyAlignment="1" applyProtection="1">
      <alignment horizontal="left" vertical="center" wrapText="1"/>
      <protection/>
    </xf>
    <xf numFmtId="0" fontId="19" fillId="25" borderId="13" xfId="0" applyFont="1" applyFill="1" applyBorder="1" applyAlignment="1" applyProtection="1">
      <alignment horizontal="left" vertical="center" wrapText="1"/>
      <protection/>
    </xf>
    <xf numFmtId="0" fontId="21" fillId="0" borderId="14"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6" fillId="26" borderId="10" xfId="0" applyFont="1" applyFill="1" applyBorder="1" applyAlignment="1" applyProtection="1">
      <alignment horizontal="center" vertical="center"/>
      <protection locked="0"/>
    </xf>
    <xf numFmtId="0" fontId="25" fillId="0" borderId="19"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49" fontId="19" fillId="25" borderId="10" xfId="49" applyNumberFormat="1" applyFont="1" applyFill="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0" fillId="0" borderId="15" xfId="0" applyFont="1" applyFill="1" applyBorder="1" applyAlignment="1" applyProtection="1">
      <alignment horizontal="justify" vertical="center" wrapText="1"/>
      <protection/>
    </xf>
    <xf numFmtId="49" fontId="20" fillId="0" borderId="0" xfId="49"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19" fillId="25" borderId="31" xfId="0" applyFont="1" applyFill="1" applyBorder="1" applyAlignment="1" applyProtection="1">
      <alignment horizontal="left" vertical="center" wrapText="1"/>
      <protection/>
    </xf>
    <xf numFmtId="0" fontId="19" fillId="25" borderId="32" xfId="0" applyFont="1" applyFill="1" applyBorder="1" applyAlignment="1" applyProtection="1">
      <alignment horizontal="left" vertical="center" wrapText="1"/>
      <protection/>
    </xf>
    <xf numFmtId="0" fontId="25" fillId="0" borderId="19"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19"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14" fontId="21" fillId="0" borderId="14" xfId="0" applyNumberFormat="1"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0" fontId="19" fillId="0" borderId="20" xfId="0" applyFont="1" applyBorder="1" applyAlignment="1" applyProtection="1">
      <alignment horizontal="center" vertical="center"/>
      <protection/>
    </xf>
    <xf numFmtId="0" fontId="32" fillId="0" borderId="20" xfId="0" applyFont="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0" fontId="19" fillId="0" borderId="24"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49" fontId="0" fillId="0" borderId="10" xfId="49" applyNumberFormat="1" applyFont="1" applyFill="1" applyBorder="1" applyAlignment="1" applyProtection="1">
      <alignment horizontal="center" vertical="center"/>
      <protection locked="0"/>
    </xf>
    <xf numFmtId="0" fontId="0" fillId="0" borderId="19"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19"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8"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49" fontId="19" fillId="0" borderId="27" xfId="49" applyNumberFormat="1" applyFont="1" applyBorder="1" applyAlignment="1" applyProtection="1">
      <alignment horizontal="center" vertical="center" wrapText="1"/>
      <protection locked="0"/>
    </xf>
    <xf numFmtId="49" fontId="32" fillId="0" borderId="10" xfId="49" applyNumberFormat="1" applyFont="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Z49"/>
  <sheetViews>
    <sheetView showGridLines="0" tabSelected="1" zoomScale="84" zoomScaleNormal="84" zoomScalePageLayoutView="0" workbookViewId="0" topLeftCell="P20">
      <selection activeCell="U21" sqref="U21:U23"/>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4" width="19.00390625" style="8" customWidth="1"/>
    <col min="15" max="15" width="20.57421875" style="8" customWidth="1"/>
    <col min="16"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4.57421875" style="1" customWidth="1"/>
    <col min="24" max="16384" width="11.421875" style="1" customWidth="1"/>
  </cols>
  <sheetData>
    <row r="1" spans="1:22" ht="30.75" customHeight="1">
      <c r="A1" s="128"/>
      <c r="B1" s="128"/>
      <c r="C1" s="128"/>
      <c r="D1" s="113" t="s">
        <v>14</v>
      </c>
      <c r="E1" s="113"/>
      <c r="F1" s="113"/>
      <c r="G1" s="113"/>
      <c r="H1" s="113"/>
      <c r="I1" s="113"/>
      <c r="J1" s="113"/>
      <c r="K1" s="113"/>
      <c r="L1" s="113"/>
      <c r="M1" s="113"/>
      <c r="N1" s="113"/>
      <c r="O1" s="113"/>
      <c r="P1" s="113"/>
      <c r="Q1" s="113"/>
      <c r="R1" s="113"/>
      <c r="S1" s="125" t="s">
        <v>36</v>
      </c>
      <c r="T1" s="125"/>
      <c r="U1" s="125"/>
      <c r="V1" s="125"/>
    </row>
    <row r="2" spans="1:22" ht="27.75" customHeight="1">
      <c r="A2" s="128"/>
      <c r="B2" s="128"/>
      <c r="C2" s="128"/>
      <c r="D2" s="113"/>
      <c r="E2" s="113"/>
      <c r="F2" s="113"/>
      <c r="G2" s="113"/>
      <c r="H2" s="113"/>
      <c r="I2" s="113"/>
      <c r="J2" s="113"/>
      <c r="K2" s="113"/>
      <c r="L2" s="113"/>
      <c r="M2" s="113"/>
      <c r="N2" s="113"/>
      <c r="O2" s="113"/>
      <c r="P2" s="113"/>
      <c r="Q2" s="113"/>
      <c r="R2" s="113"/>
      <c r="S2" s="126" t="s">
        <v>15</v>
      </c>
      <c r="T2" s="126"/>
      <c r="U2" s="126"/>
      <c r="V2" s="126"/>
    </row>
    <row r="3" spans="1:22" ht="19.5" customHeight="1">
      <c r="A3" s="128"/>
      <c r="B3" s="128"/>
      <c r="C3" s="128"/>
      <c r="D3" s="113" t="s">
        <v>16</v>
      </c>
      <c r="E3" s="113"/>
      <c r="F3" s="113"/>
      <c r="G3" s="113"/>
      <c r="H3" s="113"/>
      <c r="I3" s="113"/>
      <c r="J3" s="113"/>
      <c r="K3" s="113"/>
      <c r="L3" s="113"/>
      <c r="M3" s="113"/>
      <c r="N3" s="113"/>
      <c r="O3" s="113"/>
      <c r="P3" s="113"/>
      <c r="Q3" s="113"/>
      <c r="R3" s="113"/>
      <c r="S3" s="131" t="s">
        <v>17</v>
      </c>
      <c r="T3" s="132"/>
      <c r="U3" s="133"/>
      <c r="V3" s="31" t="s">
        <v>18</v>
      </c>
    </row>
    <row r="4" spans="1:22" ht="19.5" customHeight="1">
      <c r="A4" s="128"/>
      <c r="B4" s="128"/>
      <c r="C4" s="128"/>
      <c r="D4" s="113"/>
      <c r="E4" s="113"/>
      <c r="F4" s="113"/>
      <c r="G4" s="113"/>
      <c r="H4" s="113"/>
      <c r="I4" s="113"/>
      <c r="J4" s="113"/>
      <c r="K4" s="113"/>
      <c r="L4" s="113"/>
      <c r="M4" s="113"/>
      <c r="N4" s="113"/>
      <c r="O4" s="113"/>
      <c r="P4" s="113"/>
      <c r="Q4" s="113"/>
      <c r="R4" s="113"/>
      <c r="S4" s="131" t="s">
        <v>43</v>
      </c>
      <c r="T4" s="132"/>
      <c r="U4" s="133"/>
      <c r="V4" s="32">
        <v>44025</v>
      </c>
    </row>
    <row r="5" spans="1:22" ht="31.5" customHeight="1">
      <c r="A5" s="127" t="s">
        <v>41</v>
      </c>
      <c r="B5" s="127"/>
      <c r="C5" s="127"/>
      <c r="D5" s="127"/>
      <c r="E5" s="127"/>
      <c r="F5" s="127"/>
      <c r="G5" s="127"/>
      <c r="H5" s="127"/>
      <c r="I5" s="127"/>
      <c r="J5" s="127"/>
      <c r="K5" s="127"/>
      <c r="L5" s="127"/>
      <c r="M5" s="127"/>
      <c r="N5" s="127"/>
      <c r="O5" s="127"/>
      <c r="P5" s="127"/>
      <c r="Q5" s="127"/>
      <c r="R5" s="127"/>
      <c r="S5" s="127"/>
      <c r="T5" s="127"/>
      <c r="U5" s="127"/>
      <c r="V5" s="127"/>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3"/>
      <c r="B10" s="16"/>
      <c r="C10" s="16"/>
      <c r="D10" s="16"/>
      <c r="E10" s="16"/>
      <c r="F10" s="16"/>
      <c r="G10" s="15"/>
      <c r="H10" s="16"/>
      <c r="I10" s="16"/>
      <c r="J10" s="16"/>
      <c r="K10" s="16"/>
      <c r="L10" s="16"/>
      <c r="M10" s="5"/>
      <c r="N10" s="5"/>
      <c r="O10" s="5"/>
      <c r="P10" s="5"/>
      <c r="Q10" s="5"/>
      <c r="R10" s="4"/>
      <c r="S10" s="4"/>
      <c r="T10" s="4"/>
      <c r="U10" s="4"/>
    </row>
    <row r="11" spans="1:22" ht="36" customHeight="1" thickBot="1">
      <c r="A11" s="129" t="s">
        <v>5</v>
      </c>
      <c r="B11" s="130"/>
      <c r="C11" s="130"/>
      <c r="D11" s="122" t="s">
        <v>76</v>
      </c>
      <c r="E11" s="122"/>
      <c r="F11" s="122"/>
      <c r="G11" s="122"/>
      <c r="H11" s="61" t="s">
        <v>2</v>
      </c>
      <c r="I11" s="62" t="s">
        <v>3</v>
      </c>
      <c r="J11" s="28"/>
      <c r="K11" s="89" t="s">
        <v>19</v>
      </c>
      <c r="L11" s="90"/>
      <c r="M11" s="116" t="s">
        <v>72</v>
      </c>
      <c r="N11" s="116"/>
      <c r="O11" s="116"/>
      <c r="P11" s="116"/>
      <c r="Q11" s="95" t="s">
        <v>58</v>
      </c>
      <c r="R11" s="95"/>
      <c r="S11" s="30"/>
      <c r="T11" s="30"/>
      <c r="U11" s="30"/>
      <c r="V11" s="30"/>
    </row>
    <row r="12" spans="1:22" ht="27.75" customHeight="1">
      <c r="A12" s="107" t="s">
        <v>24</v>
      </c>
      <c r="B12" s="108"/>
      <c r="C12" s="108"/>
      <c r="D12" s="104" t="s">
        <v>45</v>
      </c>
      <c r="E12" s="104"/>
      <c r="F12" s="104"/>
      <c r="G12" s="104"/>
      <c r="H12" s="60" t="s">
        <v>4</v>
      </c>
      <c r="I12" s="63">
        <v>173903604</v>
      </c>
      <c r="J12" s="17"/>
      <c r="K12" s="91"/>
      <c r="L12" s="92"/>
      <c r="M12" s="48" t="s">
        <v>54</v>
      </c>
      <c r="N12" s="48" t="s">
        <v>55</v>
      </c>
      <c r="O12" s="48" t="s">
        <v>57</v>
      </c>
      <c r="P12" s="48" t="s">
        <v>56</v>
      </c>
      <c r="Q12" s="95"/>
      <c r="R12" s="95"/>
      <c r="S12" s="6"/>
      <c r="T12" s="6"/>
      <c r="U12" s="6"/>
      <c r="V12" s="6"/>
    </row>
    <row r="13" spans="1:22" ht="15.75" customHeight="1">
      <c r="A13" s="102"/>
      <c r="B13" s="103"/>
      <c r="C13" s="103"/>
      <c r="D13" s="104"/>
      <c r="E13" s="104"/>
      <c r="F13" s="104"/>
      <c r="G13" s="104"/>
      <c r="H13" s="18" t="s">
        <v>6</v>
      </c>
      <c r="I13" s="74">
        <v>180000000</v>
      </c>
      <c r="J13" s="17"/>
      <c r="K13" s="93"/>
      <c r="L13" s="94"/>
      <c r="M13" s="14"/>
      <c r="N13" s="14" t="s">
        <v>46</v>
      </c>
      <c r="O13" s="14"/>
      <c r="P13" s="14"/>
      <c r="Q13" s="95"/>
      <c r="R13" s="95"/>
      <c r="S13" s="6"/>
      <c r="T13" s="6"/>
      <c r="U13" s="6"/>
      <c r="V13" s="6"/>
    </row>
    <row r="14" spans="1:22" ht="15.75" customHeight="1">
      <c r="A14" s="102"/>
      <c r="B14" s="103"/>
      <c r="C14" s="103"/>
      <c r="D14" s="104"/>
      <c r="E14" s="104"/>
      <c r="F14" s="104"/>
      <c r="G14" s="104"/>
      <c r="H14" s="18" t="s">
        <v>8</v>
      </c>
      <c r="I14" s="34" t="s">
        <v>7</v>
      </c>
      <c r="J14" s="20"/>
      <c r="K14" s="19"/>
      <c r="L14" s="21"/>
      <c r="M14" s="123"/>
      <c r="N14" s="123"/>
      <c r="O14" s="123"/>
      <c r="P14" s="123"/>
      <c r="Q14" s="123"/>
      <c r="R14" s="123"/>
      <c r="S14" s="123"/>
      <c r="T14" s="123"/>
      <c r="U14" s="123"/>
      <c r="V14" s="123"/>
    </row>
    <row r="15" spans="1:22" ht="15.75" customHeight="1">
      <c r="A15" s="102" t="s">
        <v>0</v>
      </c>
      <c r="B15" s="103"/>
      <c r="C15" s="103"/>
      <c r="D15" s="104" t="s">
        <v>49</v>
      </c>
      <c r="E15" s="104"/>
      <c r="F15" s="104"/>
      <c r="G15" s="104"/>
      <c r="H15" s="18" t="s">
        <v>9</v>
      </c>
      <c r="I15" s="34" t="s">
        <v>7</v>
      </c>
      <c r="J15" s="20"/>
      <c r="K15" s="19"/>
      <c r="L15" s="21"/>
      <c r="M15" s="6"/>
      <c r="N15" s="6"/>
      <c r="O15" s="6"/>
      <c r="P15" s="6"/>
      <c r="Q15" s="6"/>
      <c r="R15" s="6"/>
      <c r="S15" s="6"/>
      <c r="T15" s="6"/>
      <c r="U15" s="6"/>
      <c r="V15" s="6"/>
    </row>
    <row r="16" spans="1:22" ht="15.75" customHeight="1">
      <c r="A16" s="102"/>
      <c r="B16" s="103"/>
      <c r="C16" s="103"/>
      <c r="D16" s="104"/>
      <c r="E16" s="104"/>
      <c r="F16" s="104"/>
      <c r="G16" s="104"/>
      <c r="H16" s="18" t="s">
        <v>26</v>
      </c>
      <c r="I16" s="34" t="s">
        <v>7</v>
      </c>
      <c r="J16" s="20"/>
      <c r="K16" s="19"/>
      <c r="L16" s="21"/>
      <c r="M16" s="6"/>
      <c r="N16" s="6"/>
      <c r="O16" s="6"/>
      <c r="P16" s="6"/>
      <c r="Q16" s="6"/>
      <c r="R16" s="6"/>
      <c r="S16" s="6"/>
      <c r="T16" s="6"/>
      <c r="U16" s="6"/>
      <c r="V16" s="6"/>
    </row>
    <row r="17" spans="1:22" ht="15.75" customHeight="1">
      <c r="A17" s="102"/>
      <c r="B17" s="103"/>
      <c r="C17" s="103"/>
      <c r="D17" s="104"/>
      <c r="E17" s="104"/>
      <c r="F17" s="104"/>
      <c r="G17" s="104"/>
      <c r="H17" s="18" t="s">
        <v>27</v>
      </c>
      <c r="I17" s="34" t="s">
        <v>7</v>
      </c>
      <c r="J17" s="20"/>
      <c r="K17" s="19"/>
      <c r="L17" s="21"/>
      <c r="M17" s="6"/>
      <c r="N17" s="6"/>
      <c r="O17" s="6"/>
      <c r="P17" s="6"/>
      <c r="Q17" s="6"/>
      <c r="R17" s="6"/>
      <c r="S17" s="6"/>
      <c r="T17" s="6"/>
      <c r="U17" s="6"/>
      <c r="V17" s="6"/>
    </row>
    <row r="18" spans="1:22" ht="15.75" customHeight="1">
      <c r="A18" s="102" t="s">
        <v>25</v>
      </c>
      <c r="B18" s="103"/>
      <c r="C18" s="103"/>
      <c r="D18" s="105"/>
      <c r="E18" s="105"/>
      <c r="F18" s="105"/>
      <c r="G18" s="105"/>
      <c r="H18" s="18" t="s">
        <v>28</v>
      </c>
      <c r="I18" s="34" t="s">
        <v>7</v>
      </c>
      <c r="J18" s="20"/>
      <c r="K18" s="19"/>
      <c r="L18" s="21"/>
      <c r="M18" s="6"/>
      <c r="N18" s="6"/>
      <c r="O18" s="6"/>
      <c r="P18" s="6"/>
      <c r="Q18" s="6"/>
      <c r="R18" s="6"/>
      <c r="S18" s="6"/>
      <c r="T18" s="6"/>
      <c r="U18" s="6"/>
      <c r="V18" s="6"/>
    </row>
    <row r="19" spans="1:22" ht="15.75" customHeight="1">
      <c r="A19" s="102"/>
      <c r="B19" s="103"/>
      <c r="C19" s="103"/>
      <c r="D19" s="105"/>
      <c r="E19" s="105"/>
      <c r="F19" s="105"/>
      <c r="G19" s="105"/>
      <c r="H19" s="18" t="s">
        <v>29</v>
      </c>
      <c r="I19" s="34" t="s">
        <v>7</v>
      </c>
      <c r="J19" s="20"/>
      <c r="K19" s="19"/>
      <c r="L19" s="21"/>
      <c r="M19" s="6"/>
      <c r="N19" s="6"/>
      <c r="O19" s="6"/>
      <c r="P19" s="6"/>
      <c r="Q19" s="6"/>
      <c r="R19" s="6"/>
      <c r="S19" s="6"/>
      <c r="T19" s="6"/>
      <c r="U19" s="6"/>
      <c r="V19" s="6"/>
    </row>
    <row r="20" spans="1:22" ht="15.75" customHeight="1" thickBot="1">
      <c r="A20" s="109"/>
      <c r="B20" s="110"/>
      <c r="C20" s="110"/>
      <c r="D20" s="106"/>
      <c r="E20" s="106"/>
      <c r="F20" s="106"/>
      <c r="G20" s="106"/>
      <c r="H20" s="35" t="s">
        <v>1</v>
      </c>
      <c r="I20" s="66">
        <f>SUM(I12:I19)</f>
        <v>353903604</v>
      </c>
      <c r="J20" s="20"/>
      <c r="K20" s="19"/>
      <c r="L20" s="21"/>
      <c r="M20" s="6"/>
      <c r="N20" s="6"/>
      <c r="O20" s="6"/>
      <c r="P20" s="6"/>
      <c r="Q20" s="6"/>
      <c r="R20" s="6"/>
      <c r="S20" s="6"/>
      <c r="T20" s="6"/>
      <c r="U20" s="6"/>
      <c r="V20" s="6"/>
    </row>
    <row r="21" spans="1:23" ht="30.75" customHeight="1">
      <c r="A21" s="138">
        <v>0</v>
      </c>
      <c r="B21" s="121" t="s">
        <v>42</v>
      </c>
      <c r="C21" s="121"/>
      <c r="D21" s="121"/>
      <c r="E21" s="121"/>
      <c r="F21" s="121"/>
      <c r="G21" s="139" t="s">
        <v>35</v>
      </c>
      <c r="H21" s="117" t="s">
        <v>62</v>
      </c>
      <c r="I21" s="141"/>
      <c r="J21" s="161" t="s">
        <v>61</v>
      </c>
      <c r="K21" s="98" t="s">
        <v>34</v>
      </c>
      <c r="L21" s="98"/>
      <c r="M21" s="146" t="s">
        <v>60</v>
      </c>
      <c r="N21" s="146"/>
      <c r="O21" s="146" t="s">
        <v>59</v>
      </c>
      <c r="P21" s="146"/>
      <c r="Q21" s="119" t="s">
        <v>21</v>
      </c>
      <c r="R21" s="86" t="s">
        <v>22</v>
      </c>
      <c r="S21" s="85" t="s">
        <v>23</v>
      </c>
      <c r="T21" s="86" t="s">
        <v>38</v>
      </c>
      <c r="U21" s="85" t="s">
        <v>39</v>
      </c>
      <c r="V21" s="118" t="s">
        <v>32</v>
      </c>
      <c r="W21" s="83" t="s">
        <v>40</v>
      </c>
    </row>
    <row r="22" spans="1:23" ht="12.75" customHeight="1">
      <c r="A22" s="116"/>
      <c r="B22" s="98"/>
      <c r="C22" s="98"/>
      <c r="D22" s="98"/>
      <c r="E22" s="98"/>
      <c r="F22" s="98"/>
      <c r="G22" s="140"/>
      <c r="H22" s="117"/>
      <c r="I22" s="141"/>
      <c r="J22" s="161"/>
      <c r="K22" s="98"/>
      <c r="L22" s="98"/>
      <c r="M22" s="101" t="s">
        <v>20</v>
      </c>
      <c r="N22" s="99" t="s">
        <v>13</v>
      </c>
      <c r="O22" s="100" t="s">
        <v>20</v>
      </c>
      <c r="P22" s="160" t="s">
        <v>13</v>
      </c>
      <c r="Q22" s="120"/>
      <c r="R22" s="86"/>
      <c r="S22" s="85"/>
      <c r="T22" s="86"/>
      <c r="U22" s="85"/>
      <c r="V22" s="118"/>
      <c r="W22" s="84"/>
    </row>
    <row r="23" spans="1:23" ht="48" customHeight="1">
      <c r="A23" s="116"/>
      <c r="B23" s="98"/>
      <c r="C23" s="98"/>
      <c r="D23" s="98"/>
      <c r="E23" s="98"/>
      <c r="F23" s="98"/>
      <c r="G23" s="140"/>
      <c r="H23" s="142"/>
      <c r="I23" s="143"/>
      <c r="J23" s="161"/>
      <c r="K23" s="98"/>
      <c r="L23" s="98"/>
      <c r="M23" s="101"/>
      <c r="N23" s="99"/>
      <c r="O23" s="100"/>
      <c r="P23" s="160"/>
      <c r="Q23" s="121"/>
      <c r="R23" s="86"/>
      <c r="S23" s="85"/>
      <c r="T23" s="86"/>
      <c r="U23" s="85"/>
      <c r="V23" s="118"/>
      <c r="W23" s="84"/>
    </row>
    <row r="24" spans="1:26" ht="207" customHeight="1">
      <c r="A24" s="158">
        <v>1</v>
      </c>
      <c r="B24" s="150" t="s">
        <v>50</v>
      </c>
      <c r="C24" s="151"/>
      <c r="D24" s="151"/>
      <c r="E24" s="151"/>
      <c r="F24" s="152"/>
      <c r="G24" s="41" t="s">
        <v>77</v>
      </c>
      <c r="H24" s="96">
        <v>31</v>
      </c>
      <c r="I24" s="97"/>
      <c r="J24" s="39">
        <v>31</v>
      </c>
      <c r="K24" s="114" t="s">
        <v>52</v>
      </c>
      <c r="L24" s="115"/>
      <c r="M24" s="55">
        <v>12</v>
      </c>
      <c r="N24" s="37">
        <f>(M24/H24)</f>
        <v>0.3870967741935484</v>
      </c>
      <c r="O24" s="73">
        <f>+M24</f>
        <v>12</v>
      </c>
      <c r="P24" s="76">
        <f>+O24/J24</f>
        <v>0.3870967741935484</v>
      </c>
      <c r="Q24" s="67">
        <v>319166221</v>
      </c>
      <c r="R24" s="70">
        <v>37878535.4</v>
      </c>
      <c r="S24" s="54">
        <f>R24/Q24</f>
        <v>0.11867964999967838</v>
      </c>
      <c r="T24" s="71">
        <f>2695051.54+2676566.47</f>
        <v>5371618.01</v>
      </c>
      <c r="U24" s="65">
        <f>T24/R24</f>
        <v>0.1418116607011157</v>
      </c>
      <c r="V24" s="49" t="s">
        <v>78</v>
      </c>
      <c r="W24" s="50" t="s">
        <v>79</v>
      </c>
      <c r="Z24" s="38"/>
    </row>
    <row r="25" spans="1:23" ht="128.25" customHeight="1">
      <c r="A25" s="159"/>
      <c r="B25" s="153"/>
      <c r="C25" s="154"/>
      <c r="D25" s="154"/>
      <c r="E25" s="154"/>
      <c r="F25" s="155"/>
      <c r="G25" s="41" t="s">
        <v>64</v>
      </c>
      <c r="H25" s="77">
        <v>1</v>
      </c>
      <c r="I25" s="78"/>
      <c r="J25" s="40">
        <v>1</v>
      </c>
      <c r="K25" s="81" t="s">
        <v>68</v>
      </c>
      <c r="L25" s="82"/>
      <c r="M25" s="56">
        <v>0</v>
      </c>
      <c r="N25" s="37">
        <f>(M25/H25)</f>
        <v>0</v>
      </c>
      <c r="O25" s="37">
        <f>+M25</f>
        <v>0</v>
      </c>
      <c r="P25" s="76">
        <f>+O25/J25</f>
        <v>0</v>
      </c>
      <c r="Q25" s="67">
        <v>4626164</v>
      </c>
      <c r="R25" s="70">
        <f>3469623</f>
        <v>3469623</v>
      </c>
      <c r="S25" s="54">
        <f>R25/Q25</f>
        <v>0.75</v>
      </c>
      <c r="T25" s="71">
        <f>1338283</f>
        <v>1338283</v>
      </c>
      <c r="U25" s="65">
        <f>T25/R25</f>
        <v>0.38571424042323904</v>
      </c>
      <c r="V25" s="51" t="s">
        <v>80</v>
      </c>
      <c r="W25" s="52" t="s">
        <v>74</v>
      </c>
    </row>
    <row r="26" spans="1:23" ht="84.75" customHeight="1">
      <c r="A26" s="158">
        <v>2</v>
      </c>
      <c r="B26" s="162" t="s">
        <v>63</v>
      </c>
      <c r="C26" s="163"/>
      <c r="D26" s="163"/>
      <c r="E26" s="163"/>
      <c r="F26" s="164"/>
      <c r="G26" s="41" t="s">
        <v>65</v>
      </c>
      <c r="H26" s="77">
        <v>1</v>
      </c>
      <c r="I26" s="78"/>
      <c r="J26" s="79">
        <v>1</v>
      </c>
      <c r="K26" s="114" t="s">
        <v>69</v>
      </c>
      <c r="L26" s="115"/>
      <c r="M26" s="56">
        <v>0.5</v>
      </c>
      <c r="N26" s="37">
        <f>(M26/H26)</f>
        <v>0.5</v>
      </c>
      <c r="O26" s="37">
        <f>+M26</f>
        <v>0.5</v>
      </c>
      <c r="P26" s="87">
        <f>AVERAGE(N26:N27)</f>
        <v>0.31895</v>
      </c>
      <c r="Q26" s="68"/>
      <c r="R26" s="70"/>
      <c r="S26" s="54"/>
      <c r="T26" s="71"/>
      <c r="U26" s="65"/>
      <c r="V26" s="51" t="s">
        <v>81</v>
      </c>
      <c r="W26" s="52" t="s">
        <v>73</v>
      </c>
    </row>
    <row r="27" spans="1:23" ht="72" customHeight="1">
      <c r="A27" s="159"/>
      <c r="B27" s="165"/>
      <c r="C27" s="166"/>
      <c r="D27" s="166"/>
      <c r="E27" s="166"/>
      <c r="F27" s="167"/>
      <c r="G27" s="42" t="s">
        <v>66</v>
      </c>
      <c r="H27" s="77">
        <v>1</v>
      </c>
      <c r="I27" s="78"/>
      <c r="J27" s="80"/>
      <c r="K27" s="114" t="s">
        <v>70</v>
      </c>
      <c r="L27" s="115"/>
      <c r="M27" s="56">
        <v>0.1379</v>
      </c>
      <c r="N27" s="37">
        <f>(M27/H27)</f>
        <v>0.1379</v>
      </c>
      <c r="O27" s="37">
        <f>+M27</f>
        <v>0.1379</v>
      </c>
      <c r="P27" s="88"/>
      <c r="Q27" s="68">
        <v>2794868</v>
      </c>
      <c r="R27" s="70">
        <f>2096151.2</f>
        <v>2096151.2</v>
      </c>
      <c r="S27" s="54">
        <f>R27/Q27</f>
        <v>0.7500000715597301</v>
      </c>
      <c r="T27" s="71">
        <f>(898350.51-8216)</f>
        <v>890134.51</v>
      </c>
      <c r="U27" s="65">
        <f>T27/R27</f>
        <v>0.42465186194583676</v>
      </c>
      <c r="V27" s="51" t="s">
        <v>82</v>
      </c>
      <c r="W27" s="50" t="s">
        <v>75</v>
      </c>
    </row>
    <row r="28" spans="1:24" ht="249.75" customHeight="1">
      <c r="A28" s="36">
        <v>3</v>
      </c>
      <c r="B28" s="147" t="s">
        <v>51</v>
      </c>
      <c r="C28" s="148"/>
      <c r="D28" s="148"/>
      <c r="E28" s="148"/>
      <c r="F28" s="149"/>
      <c r="G28" s="41" t="s">
        <v>67</v>
      </c>
      <c r="H28" s="77">
        <v>1</v>
      </c>
      <c r="I28" s="78"/>
      <c r="J28" s="40">
        <v>0.3</v>
      </c>
      <c r="K28" s="114" t="s">
        <v>71</v>
      </c>
      <c r="L28" s="115"/>
      <c r="M28" s="56">
        <v>0.5</v>
      </c>
      <c r="N28" s="37">
        <f>(M28/H28)</f>
        <v>0.5</v>
      </c>
      <c r="O28" s="37">
        <f>+M28*J28</f>
        <v>0.15</v>
      </c>
      <c r="P28" s="37">
        <f>+O28/J28</f>
        <v>0.5</v>
      </c>
      <c r="Q28" s="68">
        <v>27316351</v>
      </c>
      <c r="R28" s="70">
        <f>4192302.4</f>
        <v>4192302.4</v>
      </c>
      <c r="S28" s="54">
        <f>R28/Q28</f>
        <v>0.15347227014325596</v>
      </c>
      <c r="T28" s="71">
        <f>1796701</f>
        <v>1796701</v>
      </c>
      <c r="U28" s="65">
        <f>T28/R28</f>
        <v>0.4285714217562168</v>
      </c>
      <c r="V28" s="51" t="s">
        <v>83</v>
      </c>
      <c r="W28" s="53" t="s">
        <v>84</v>
      </c>
      <c r="X28" s="45"/>
    </row>
    <row r="29" spans="1:21" s="22" customFormat="1" ht="24.75" customHeight="1">
      <c r="A29" s="117" t="s">
        <v>1</v>
      </c>
      <c r="B29" s="117"/>
      <c r="C29" s="117"/>
      <c r="D29" s="117"/>
      <c r="E29" s="117"/>
      <c r="F29" s="117"/>
      <c r="G29" s="117"/>
      <c r="H29" s="117"/>
      <c r="I29" s="117"/>
      <c r="J29" s="117"/>
      <c r="K29" s="117"/>
      <c r="L29" s="117"/>
      <c r="M29" s="117"/>
      <c r="N29" s="57"/>
      <c r="O29" s="58"/>
      <c r="P29" s="57"/>
      <c r="Q29" s="69">
        <f>SUM(Q24:Q28)</f>
        <v>353903604</v>
      </c>
      <c r="R29" s="75">
        <f>SUM(R24:R28)</f>
        <v>47636612</v>
      </c>
      <c r="S29" s="59">
        <f>R29/Q29</f>
        <v>0.1346033537426197</v>
      </c>
      <c r="T29" s="72">
        <f>SUM(T24:T28)</f>
        <v>9396736.52</v>
      </c>
      <c r="U29" s="64">
        <f>T29/R29</f>
        <v>0.19725870765116543</v>
      </c>
    </row>
    <row r="30" spans="2:20" s="22" customFormat="1" ht="30.75" customHeight="1">
      <c r="B30" s="156" t="s">
        <v>31</v>
      </c>
      <c r="C30" s="157"/>
      <c r="D30" s="23">
        <v>1</v>
      </c>
      <c r="F30" s="24" t="s">
        <v>30</v>
      </c>
      <c r="G30" s="144">
        <v>44314</v>
      </c>
      <c r="H30" s="145"/>
      <c r="M30" s="29"/>
      <c r="N30" s="43">
        <f>AVERAGE(N24:N28)</f>
        <v>0.30499935483870966</v>
      </c>
      <c r="O30" s="25"/>
      <c r="P30" s="46">
        <f>AVERAGE(P24:P28)</f>
        <v>0.3015116935483871</v>
      </c>
      <c r="Q30" s="44"/>
      <c r="R30" s="44"/>
      <c r="S30" s="26"/>
      <c r="T30" s="47"/>
    </row>
    <row r="31" spans="18:19" ht="12.75">
      <c r="R31" s="9"/>
      <c r="S31" s="9"/>
    </row>
    <row r="32" spans="18:19" ht="12.75">
      <c r="R32" s="9"/>
      <c r="S32" s="9"/>
    </row>
    <row r="33" spans="1:22" s="11" customFormat="1" ht="21.75" customHeight="1">
      <c r="A33" s="1"/>
      <c r="B33" s="10"/>
      <c r="C33" s="124" t="s">
        <v>33</v>
      </c>
      <c r="D33" s="124"/>
      <c r="E33" s="124"/>
      <c r="F33" s="124"/>
      <c r="G33" s="124"/>
      <c r="H33" s="124"/>
      <c r="I33" s="124"/>
      <c r="J33" s="124"/>
      <c r="K33" s="124"/>
      <c r="L33" s="124"/>
      <c r="M33" s="111" t="s">
        <v>37</v>
      </c>
      <c r="N33" s="111"/>
      <c r="O33" s="111"/>
      <c r="P33" s="111"/>
      <c r="Q33" s="111"/>
      <c r="R33" s="111"/>
      <c r="S33" s="111"/>
      <c r="T33" s="111"/>
      <c r="U33" s="111"/>
      <c r="V33" s="112"/>
    </row>
    <row r="34" spans="1:22" s="11" customFormat="1" ht="29.25" customHeight="1">
      <c r="A34" s="134" t="s">
        <v>10</v>
      </c>
      <c r="B34" s="135"/>
      <c r="C34" s="124" t="s">
        <v>47</v>
      </c>
      <c r="D34" s="124"/>
      <c r="E34" s="124"/>
      <c r="F34" s="124"/>
      <c r="G34" s="124"/>
      <c r="H34" s="124"/>
      <c r="I34" s="124"/>
      <c r="J34" s="124"/>
      <c r="K34" s="124"/>
      <c r="L34" s="124"/>
      <c r="M34" s="111" t="s">
        <v>44</v>
      </c>
      <c r="N34" s="111"/>
      <c r="O34" s="111"/>
      <c r="P34" s="111"/>
      <c r="Q34" s="111"/>
      <c r="R34" s="111"/>
      <c r="S34" s="111"/>
      <c r="T34" s="111"/>
      <c r="U34" s="111"/>
      <c r="V34" s="112"/>
    </row>
    <row r="35" spans="1:22" ht="29.25" customHeight="1">
      <c r="A35" s="134" t="s">
        <v>11</v>
      </c>
      <c r="B35" s="135"/>
      <c r="C35" s="124" t="s">
        <v>48</v>
      </c>
      <c r="D35" s="124"/>
      <c r="E35" s="124"/>
      <c r="F35" s="124"/>
      <c r="G35" s="124"/>
      <c r="H35" s="124"/>
      <c r="I35" s="124"/>
      <c r="J35" s="124"/>
      <c r="K35" s="124"/>
      <c r="L35" s="124"/>
      <c r="M35" s="111" t="s">
        <v>53</v>
      </c>
      <c r="N35" s="111"/>
      <c r="O35" s="111"/>
      <c r="P35" s="111"/>
      <c r="Q35" s="111"/>
      <c r="R35" s="111"/>
      <c r="S35" s="111"/>
      <c r="T35" s="111"/>
      <c r="U35" s="111"/>
      <c r="V35" s="112"/>
    </row>
    <row r="36" spans="1:22" ht="29.25" customHeight="1">
      <c r="A36" s="134" t="s">
        <v>12</v>
      </c>
      <c r="B36" s="135"/>
      <c r="C36" s="137">
        <v>44391</v>
      </c>
      <c r="D36" s="124"/>
      <c r="E36" s="124"/>
      <c r="F36" s="124"/>
      <c r="G36" s="124"/>
      <c r="H36" s="124"/>
      <c r="I36" s="124"/>
      <c r="J36" s="124"/>
      <c r="K36" s="124"/>
      <c r="L36" s="124"/>
      <c r="M36" s="136">
        <f>C36</f>
        <v>44391</v>
      </c>
      <c r="N36" s="111"/>
      <c r="O36" s="111"/>
      <c r="P36" s="111"/>
      <c r="Q36" s="111"/>
      <c r="R36" s="111"/>
      <c r="S36" s="111"/>
      <c r="T36" s="111"/>
      <c r="U36" s="111"/>
      <c r="V36" s="112"/>
    </row>
    <row r="49" ht="12.75">
      <c r="K49" s="27"/>
    </row>
  </sheetData>
  <sheetProtection/>
  <mergeCells count="70">
    <mergeCell ref="A24:A25"/>
    <mergeCell ref="P22:P23"/>
    <mergeCell ref="J21:J23"/>
    <mergeCell ref="O21:P21"/>
    <mergeCell ref="H27:I27"/>
    <mergeCell ref="K27:L27"/>
    <mergeCell ref="H25:I25"/>
    <mergeCell ref="K26:L26"/>
    <mergeCell ref="A26:A27"/>
    <mergeCell ref="B26:F27"/>
    <mergeCell ref="K28:L28"/>
    <mergeCell ref="G30:H30"/>
    <mergeCell ref="M21:N21"/>
    <mergeCell ref="B28:F28"/>
    <mergeCell ref="B24:F25"/>
    <mergeCell ref="M33:V33"/>
    <mergeCell ref="C33:L33"/>
    <mergeCell ref="B30:C30"/>
    <mergeCell ref="R21:R23"/>
    <mergeCell ref="S21:S23"/>
    <mergeCell ref="M36:V36"/>
    <mergeCell ref="C36:L36"/>
    <mergeCell ref="A36:B36"/>
    <mergeCell ref="A35:B35"/>
    <mergeCell ref="C35:L35"/>
    <mergeCell ref="A21:A23"/>
    <mergeCell ref="B21:F23"/>
    <mergeCell ref="G21:G23"/>
    <mergeCell ref="H21:I23"/>
    <mergeCell ref="H28:I28"/>
    <mergeCell ref="C34:L34"/>
    <mergeCell ref="S1:V1"/>
    <mergeCell ref="S2:V2"/>
    <mergeCell ref="A5:V5"/>
    <mergeCell ref="A1:C4"/>
    <mergeCell ref="D1:R2"/>
    <mergeCell ref="A11:C11"/>
    <mergeCell ref="S3:U3"/>
    <mergeCell ref="S4:U4"/>
    <mergeCell ref="A34:B34"/>
    <mergeCell ref="M35:V35"/>
    <mergeCell ref="D3:R4"/>
    <mergeCell ref="K24:L24"/>
    <mergeCell ref="M11:P11"/>
    <mergeCell ref="A29:M29"/>
    <mergeCell ref="M34:V34"/>
    <mergeCell ref="V21:V23"/>
    <mergeCell ref="Q21:Q23"/>
    <mergeCell ref="D11:G11"/>
    <mergeCell ref="M14:V14"/>
    <mergeCell ref="A15:C17"/>
    <mergeCell ref="D12:G14"/>
    <mergeCell ref="D15:G17"/>
    <mergeCell ref="D18:G20"/>
    <mergeCell ref="A12:C14"/>
    <mergeCell ref="A18:C20"/>
    <mergeCell ref="K11:L13"/>
    <mergeCell ref="Q11:R13"/>
    <mergeCell ref="H24:I24"/>
    <mergeCell ref="K21:L23"/>
    <mergeCell ref="N22:N23"/>
    <mergeCell ref="O22:O23"/>
    <mergeCell ref="M22:M23"/>
    <mergeCell ref="H26:I26"/>
    <mergeCell ref="J26:J27"/>
    <mergeCell ref="K25:L25"/>
    <mergeCell ref="W21:W23"/>
    <mergeCell ref="U21:U23"/>
    <mergeCell ref="T21:T23"/>
    <mergeCell ref="P26:P27"/>
  </mergeCells>
  <printOptions horizontalCentered="1" verticalCentered="1"/>
  <pageMargins left="0.1968503937007874" right="0.07874015748031496" top="0.1968503937007874" bottom="0.11811023622047245" header="0" footer="0"/>
  <pageSetup horizontalDpi="600" verticalDpi="600" orientation="landscape" paperSize="121"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Jorge Suarez</cp:lastModifiedBy>
  <cp:lastPrinted>2017-09-19T13:50:20Z</cp:lastPrinted>
  <dcterms:created xsi:type="dcterms:W3CDTF">2009-04-01T16:45:05Z</dcterms:created>
  <dcterms:modified xsi:type="dcterms:W3CDTF">2021-08-23T14:58:13Z</dcterms:modified>
  <cp:category/>
  <cp:version/>
  <cp:contentType/>
  <cp:contentStatus/>
</cp:coreProperties>
</file>