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480" windowWidth="20730" windowHeight="11160" activeTab="0"/>
  </bookViews>
  <sheets>
    <sheet name="RESULTADOS" sheetId="5" r:id="rId1"/>
  </sheets>
  <definedNames>
    <definedName name="_Hlk68772430" localSheetId="0">'RESULTADOS'!#REF!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<sst xmlns="http://schemas.openxmlformats.org/spreadsheetml/2006/main" count="191" uniqueCount="129">
  <si>
    <t>PARÁMETRO</t>
  </si>
  <si>
    <t>TÉCNICA DE ANÁLISIS</t>
  </si>
  <si>
    <t>UNIDADES</t>
  </si>
  <si>
    <t>Volumétrico</t>
  </si>
  <si>
    <t>Sustrato enzimático – Multicelda</t>
  </si>
  <si>
    <t>Reflujo abierto y titulación</t>
  </si>
  <si>
    <t>Sustrato enzimático - Multicelda</t>
  </si>
  <si>
    <t>Área-Velocidad</t>
  </si>
  <si>
    <t>Electrometría</t>
  </si>
  <si>
    <t>-</t>
  </si>
  <si>
    <t>--</t>
  </si>
  <si>
    <t>Electrodo de membrana</t>
  </si>
  <si>
    <t>Electrométrico</t>
  </si>
  <si>
    <t>Volumétrico - Cono Imhoff</t>
  </si>
  <si>
    <t>Termométrico</t>
  </si>
  <si>
    <t>Espectrofotometría</t>
  </si>
  <si>
    <t>Colorimétrico</t>
  </si>
  <si>
    <t> NMP/100 mL</t>
  </si>
  <si>
    <t> mg/L O2</t>
  </si>
  <si>
    <t> L/s</t>
  </si>
  <si>
    <t> mg/L Cl2</t>
  </si>
  <si>
    <t> µS/cm a 25°C</t>
  </si>
  <si>
    <t> Unidades de pH</t>
  </si>
  <si>
    <t> %</t>
  </si>
  <si>
    <t> mL/L</t>
  </si>
  <si>
    <t> °C</t>
  </si>
  <si>
    <t> mg N/L</t>
  </si>
  <si>
    <t>&lt;5</t>
  </si>
  <si>
    <t>&lt;0,30</t>
  </si>
  <si>
    <t>Ausente</t>
  </si>
  <si>
    <t>&lt;0,1</t>
  </si>
  <si>
    <t>&lt;0,007</t>
  </si>
  <si>
    <t>Presente</t>
  </si>
  <si>
    <t xml:space="preserve">  REPÚBLICA DE COLOMBIA
CORPORACIÓN AUTÓNOMA REGIONAL DE BOYACÁ – CORPOBOYACÁ
SECRETARIA GENERAL Y JURIDICA
CONTRATO CDS-2020-426, DICIEMBRE DE 2020  
</t>
  </si>
  <si>
    <t>CUENCA</t>
  </si>
  <si>
    <t>MUNICIPIO</t>
  </si>
  <si>
    <t>NÚMERO DE MUESTRA</t>
  </si>
  <si>
    <t>PUNTO DE MUESTREO</t>
  </si>
  <si>
    <t>COORDENADAS GEOGRÁFICAS</t>
  </si>
  <si>
    <t>LATITUD</t>
  </si>
  <si>
    <t>LONGITUD</t>
  </si>
  <si>
    <t>CAUDAL MEDIDO</t>
  </si>
  <si>
    <t>MÉTODO DE AFORO</t>
  </si>
  <si>
    <t>EQUIPO</t>
  </si>
  <si>
    <t>1 - COLIFORMES TOTALES</t>
  </si>
  <si>
    <t>2 - D.B.O. 5</t>
  </si>
  <si>
    <t>3 - D.Q.O.</t>
  </si>
  <si>
    <t>4 - E. COLI</t>
  </si>
  <si>
    <t>5 - FÓSFORO TOTAL</t>
  </si>
  <si>
    <t>6 - IN SITU CAUDAL</t>
  </si>
  <si>
    <t>7 - IN SITU CLORO RESIDUAL COMBINADO</t>
  </si>
  <si>
    <t>8 - IN SITU CLORO RESIDUAL LIBRE</t>
  </si>
  <si>
    <t>9 - IN SITU CONDUCTIVIDAD</t>
  </si>
  <si>
    <t>10 - IN SITU IRIDISCENCIA</t>
  </si>
  <si>
    <t>11 - IN SITU MATERIAL FLOTANTE</t>
  </si>
  <si>
    <t>12 - IN SITU OLOR</t>
  </si>
  <si>
    <t>13 - IN SITU OXIGENO DISUELTO</t>
  </si>
  <si>
    <t>14 - IN SITU PH</t>
  </si>
  <si>
    <t>15 - IN SITU PORCENTAJE DE SATURACION DE OXIGENO</t>
  </si>
  <si>
    <t>16 - IN SITU SÓLIDOS SEDIMENTABLES</t>
  </si>
  <si>
    <t>17 - IN SITU TEMPERATURA</t>
  </si>
  <si>
    <t>18 - NITRATOS</t>
  </si>
  <si>
    <t>19 - NITRITOS</t>
  </si>
  <si>
    <t>20 - NITRÓGENO AMONIACAL</t>
  </si>
  <si>
    <t>21 - SOLIDOS SUSPENDIDOS TOTALES</t>
  </si>
  <si>
    <t> mg/L P</t>
  </si>
  <si>
    <t> mg/L</t>
  </si>
  <si>
    <t>MICROCUENCA DEL CAÑO PALAGUA</t>
  </si>
  <si>
    <t>PUERTO BOYACÁ</t>
  </si>
  <si>
    <t>PALAGUA</t>
  </si>
  <si>
    <t>6°03'25.0"N</t>
  </si>
  <si>
    <t>74°30'02.9"W</t>
  </si>
  <si>
    <t>6°03'52,2"N</t>
  </si>
  <si>
    <t>74°30'12.7"W</t>
  </si>
  <si>
    <t>6°09'37.4"N</t>
  </si>
  <si>
    <t>74°28'46.7"W</t>
  </si>
  <si>
    <t>6°04'02.3"N</t>
  </si>
  <si>
    <t>74°16'15.2"W</t>
  </si>
  <si>
    <t>5°56'11.4"N</t>
  </si>
  <si>
    <t>74°35'03.0"W</t>
  </si>
  <si>
    <t>5°56'17.7"N</t>
  </si>
  <si>
    <t>74°33'45.8"W</t>
  </si>
  <si>
    <t>5°58'01.5"N</t>
  </si>
  <si>
    <t>74°33'59.0"W</t>
  </si>
  <si>
    <t>CIÉNAGA PALAGUA</t>
  </si>
  <si>
    <t>SECTOR MUELLE PALAGUA</t>
  </si>
  <si>
    <t>ASENTAMIENTO EL ERMITAÑO, AGUAS DEBAJO DE LA DESCARGA</t>
  </si>
  <si>
    <t>PUNTO AGUAS DEBAJO DE VERTIMIENTOS ASENTAMIENTO PUERTO PINZON - CAÑO AGUA BONITA</t>
  </si>
  <si>
    <t>ERMITAÑO</t>
  </si>
  <si>
    <t>PUERTO PINZON</t>
  </si>
  <si>
    <t>CONFLUENCIA DE VERTIMIENTOS DEL ASENTAMIENTO KILOMETRO UNO Y MEDIO</t>
  </si>
  <si>
    <t>AGUAS ARRIBA ASENTAMIENTO KILOMETRO DOS Y MEDIO (600 METROS)</t>
  </si>
  <si>
    <t>AGUAS ABAJO DEL VERTIMIENTO DE LA ZONA URBANA PUERTO BOYACA EN INTERCECIÓN CON LA RUTA RN 4510, CAÑO EL PROGRESO</t>
  </si>
  <si>
    <t>MICROCUENCA DEL RIO ERMITAÑO</t>
  </si>
  <si>
    <t>MICROCUENCA QUEBRADA VELASQUEZ</t>
  </si>
  <si>
    <t>MICROCUENCA CAÑO SACAMUJERES</t>
  </si>
  <si>
    <t>PUERTO BOYACA</t>
  </si>
  <si>
    <t>AREA- VELOCIDAD (ADCP)</t>
  </si>
  <si>
    <t>AREA- VELOCIDAD (MOLINETE)</t>
  </si>
  <si>
    <t>ANQ - 1382</t>
  </si>
  <si>
    <t>ANQ EXT-008 / OTT / C2.10.150</t>
  </si>
  <si>
    <t>Incubación 5 días y electrodo de membrana</t>
  </si>
  <si>
    <t>&lt;2</t>
  </si>
  <si>
    <t>&lt;0,05</t>
  </si>
  <si>
    <t>*</t>
  </si>
  <si>
    <t>44,6-46,6</t>
  </si>
  <si>
    <t>72,7-96,9</t>
  </si>
  <si>
    <t>72,7-77,9</t>
  </si>
  <si>
    <t>179,2-182,9</t>
  </si>
  <si>
    <t>4,78-5,39</t>
  </si>
  <si>
    <t>3,67-4,42</t>
  </si>
  <si>
    <t>1,19-1,62</t>
  </si>
  <si>
    <t>4,43-4,99</t>
  </si>
  <si>
    <t>6,90-6,94</t>
  </si>
  <si>
    <t>6,76-6,92</t>
  </si>
  <si>
    <t>6,50-6,55</t>
  </si>
  <si>
    <t>7,41-7,45</t>
  </si>
  <si>
    <t>62,4-70,5</t>
  </si>
  <si>
    <t>46,2-47,7</t>
  </si>
  <si>
    <t>16,6-21,1</t>
  </si>
  <si>
    <t>59,8-62,0</t>
  </si>
  <si>
    <t>28,0-28,6</t>
  </si>
  <si>
    <t>27,7-27,8</t>
  </si>
  <si>
    <t>29,4-30,0</t>
  </si>
  <si>
    <t>31,3-31,5</t>
  </si>
  <si>
    <t>Colorimétrico (fenato)</t>
  </si>
  <si>
    <t>Gravimétrico - Secado a 105ºC</t>
  </si>
  <si>
    <t>N/A</t>
  </si>
  <si>
    <t>CORREGIMIENTOS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</si>
</sst>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7.5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323E4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1962150</xdr:colOff>
      <xdr:row>0</xdr:row>
      <xdr:rowOff>1657350</xdr:rowOff>
    </xdr:to>
    <xdr:pic>
      <xdr:nvPicPr>
        <xdr:cNvPr id="2" name="Imagen 1" descr="SOBRE EL PLAN DE MANEJO DE AGUAS RESIDUALES - CABOS Y PUNTA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47625"/>
          <a:ext cx="1714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533400</xdr:colOff>
      <xdr:row>0</xdr:row>
      <xdr:rowOff>0</xdr:rowOff>
    </xdr:from>
    <xdr:to>
      <xdr:col>10</xdr:col>
      <xdr:colOff>1162050</xdr:colOff>
      <xdr:row>0</xdr:row>
      <xdr:rowOff>1609725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5" r="14671"/>
        <a:stretch>
          <a:fillRect/>
        </a:stretch>
      </xdr:blipFill>
      <xdr:spPr bwMode="auto">
        <a:xfrm>
          <a:off x="14525625" y="0"/>
          <a:ext cx="1895475" cy="1609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3AA8-15EF-45F0-B13C-FF0FFA935CE9}">
  <dimension ref="B1:K33"/>
  <sheetViews>
    <sheetView tabSelected="1" zoomScale="90" zoomScaleNormal="90" workbookViewId="0" topLeftCell="A1">
      <selection activeCell="H32" sqref="H32"/>
    </sheetView>
  </sheetViews>
  <sheetFormatPr defaultColWidth="11.421875" defaultRowHeight="15"/>
  <cols>
    <col min="1" max="1" width="3.00390625" style="0" customWidth="1"/>
    <col min="2" max="2" width="47.8515625" style="0" customWidth="1"/>
    <col min="3" max="3" width="57.421875" style="0" customWidth="1"/>
    <col min="4" max="4" width="13.28125" style="0" customWidth="1"/>
    <col min="5" max="6" width="13.421875" style="0" customWidth="1"/>
    <col min="7" max="7" width="18.28125" style="0" customWidth="1"/>
    <col min="8" max="8" width="24.140625" style="0" customWidth="1"/>
    <col min="9" max="11" width="19.00390625" style="0" bestFit="1" customWidth="1"/>
    <col min="15" max="15" width="12.140625" style="0" customWidth="1"/>
  </cols>
  <sheetData>
    <row r="1" spans="2:11" s="5" customFormat="1" ht="132" customHeight="1" thickBot="1">
      <c r="B1" s="7"/>
      <c r="C1" s="26" t="s">
        <v>33</v>
      </c>
      <c r="D1" s="26"/>
      <c r="E1" s="26"/>
      <c r="F1" s="26"/>
      <c r="G1" s="26"/>
      <c r="H1" s="26"/>
      <c r="I1" s="26"/>
      <c r="J1" s="26"/>
      <c r="K1" s="26"/>
    </row>
    <row r="2" spans="2:11" s="9" customFormat="1" ht="22.5" customHeight="1" thickBot="1">
      <c r="B2" s="21" t="s">
        <v>34</v>
      </c>
      <c r="C2" s="22"/>
      <c r="D2" s="22"/>
      <c r="E2" s="27" t="s">
        <v>67</v>
      </c>
      <c r="F2" s="27"/>
      <c r="G2" s="27" t="s">
        <v>93</v>
      </c>
      <c r="H2" s="27"/>
      <c r="I2" s="27" t="s">
        <v>94</v>
      </c>
      <c r="J2" s="27"/>
      <c r="K2" s="13" t="s">
        <v>95</v>
      </c>
    </row>
    <row r="3" spans="2:11" s="10" customFormat="1" ht="22.5" customHeight="1" thickBot="1">
      <c r="B3" s="21" t="s">
        <v>35</v>
      </c>
      <c r="C3" s="22"/>
      <c r="D3" s="22"/>
      <c r="E3" s="23" t="s">
        <v>68</v>
      </c>
      <c r="F3" s="24"/>
      <c r="G3" s="24"/>
      <c r="H3" s="24"/>
      <c r="I3" s="24"/>
      <c r="J3" s="24"/>
      <c r="K3" s="25"/>
    </row>
    <row r="4" spans="2:11" s="10" customFormat="1" ht="33" customHeight="1" thickBot="1">
      <c r="B4" s="21" t="s">
        <v>128</v>
      </c>
      <c r="C4" s="22"/>
      <c r="D4" s="22"/>
      <c r="E4" s="14" t="s">
        <v>69</v>
      </c>
      <c r="F4" s="14" t="s">
        <v>69</v>
      </c>
      <c r="G4" s="14" t="s">
        <v>88</v>
      </c>
      <c r="H4" s="14" t="s">
        <v>89</v>
      </c>
      <c r="I4" s="14" t="s">
        <v>96</v>
      </c>
      <c r="J4" s="14" t="s">
        <v>96</v>
      </c>
      <c r="K4" s="14" t="s">
        <v>96</v>
      </c>
    </row>
    <row r="5" spans="2:11" s="5" customFormat="1" ht="22.5" customHeight="1" thickBot="1">
      <c r="B5" s="21" t="s">
        <v>36</v>
      </c>
      <c r="C5" s="22"/>
      <c r="D5" s="22"/>
      <c r="E5" s="11">
        <v>209914</v>
      </c>
      <c r="F5" s="11">
        <v>209916</v>
      </c>
      <c r="G5" s="11">
        <v>212383</v>
      </c>
      <c r="H5" s="11">
        <v>209951</v>
      </c>
      <c r="I5" s="11">
        <v>212317</v>
      </c>
      <c r="J5" s="11">
        <v>213448</v>
      </c>
      <c r="K5" s="11">
        <v>212515</v>
      </c>
    </row>
    <row r="6" spans="2:11" s="5" customFormat="1" ht="22.5" customHeight="1" thickBot="1">
      <c r="B6" s="28" t="s">
        <v>37</v>
      </c>
      <c r="C6" s="29"/>
      <c r="D6" s="29"/>
      <c r="E6" s="11" t="s">
        <v>84</v>
      </c>
      <c r="F6" s="11" t="s">
        <v>85</v>
      </c>
      <c r="G6" s="11" t="s">
        <v>86</v>
      </c>
      <c r="H6" s="11" t="s">
        <v>87</v>
      </c>
      <c r="I6" s="11" t="s">
        <v>90</v>
      </c>
      <c r="J6" s="11" t="s">
        <v>91</v>
      </c>
      <c r="K6" s="11" t="s">
        <v>92</v>
      </c>
    </row>
    <row r="7" spans="2:11" s="5" customFormat="1" ht="15.75" customHeight="1" thickBot="1">
      <c r="B7" s="21" t="s">
        <v>38</v>
      </c>
      <c r="C7" s="31" t="s">
        <v>39</v>
      </c>
      <c r="D7" s="32"/>
      <c r="E7" s="11" t="s">
        <v>70</v>
      </c>
      <c r="F7" s="11" t="s">
        <v>72</v>
      </c>
      <c r="G7" s="11" t="s">
        <v>74</v>
      </c>
      <c r="H7" s="11" t="s">
        <v>76</v>
      </c>
      <c r="I7" s="11" t="s">
        <v>78</v>
      </c>
      <c r="J7" s="11" t="s">
        <v>80</v>
      </c>
      <c r="K7" s="11" t="s">
        <v>82</v>
      </c>
    </row>
    <row r="8" spans="2:11" s="5" customFormat="1" ht="15.75" customHeight="1" thickBot="1">
      <c r="B8" s="30"/>
      <c r="C8" s="33" t="s">
        <v>40</v>
      </c>
      <c r="D8" s="34"/>
      <c r="E8" s="11" t="s">
        <v>71</v>
      </c>
      <c r="F8" s="11" t="s">
        <v>73</v>
      </c>
      <c r="G8" s="11" t="s">
        <v>75</v>
      </c>
      <c r="H8" s="11" t="s">
        <v>77</v>
      </c>
      <c r="I8" s="11" t="s">
        <v>79</v>
      </c>
      <c r="J8" s="11" t="s">
        <v>81</v>
      </c>
      <c r="K8" s="11" t="s">
        <v>83</v>
      </c>
    </row>
    <row r="9" spans="2:11" s="5" customFormat="1" ht="33" customHeight="1" thickBot="1">
      <c r="B9" s="35" t="s">
        <v>41</v>
      </c>
      <c r="C9" s="33" t="s">
        <v>42</v>
      </c>
      <c r="D9" s="34"/>
      <c r="E9" s="12" t="s">
        <v>127</v>
      </c>
      <c r="F9" s="12" t="s">
        <v>127</v>
      </c>
      <c r="G9" s="12" t="s">
        <v>97</v>
      </c>
      <c r="H9" s="12" t="s">
        <v>98</v>
      </c>
      <c r="I9" s="12" t="s">
        <v>97</v>
      </c>
      <c r="J9" s="12" t="s">
        <v>97</v>
      </c>
      <c r="K9" s="12" t="s">
        <v>97</v>
      </c>
    </row>
    <row r="10" spans="2:11" s="5" customFormat="1" ht="15.75" customHeight="1" thickBot="1">
      <c r="B10" s="36"/>
      <c r="C10" s="33" t="s">
        <v>43</v>
      </c>
      <c r="D10" s="34"/>
      <c r="E10" s="15" t="s">
        <v>10</v>
      </c>
      <c r="F10" s="15" t="s">
        <v>10</v>
      </c>
      <c r="G10" s="15" t="s">
        <v>99</v>
      </c>
      <c r="H10" s="16" t="s">
        <v>100</v>
      </c>
      <c r="I10" s="15" t="s">
        <v>99</v>
      </c>
      <c r="J10" s="15" t="s">
        <v>99</v>
      </c>
      <c r="K10" s="15" t="s">
        <v>99</v>
      </c>
    </row>
    <row r="11" spans="2:11" s="5" customFormat="1" ht="45" customHeight="1">
      <c r="B11" s="37" t="s">
        <v>0</v>
      </c>
      <c r="C11" s="37" t="s">
        <v>1</v>
      </c>
      <c r="D11" s="37" t="s">
        <v>2</v>
      </c>
      <c r="E11" s="6" t="str">
        <f>E6</f>
        <v>CIÉNAGA PALAGUA</v>
      </c>
      <c r="F11" s="6" t="str">
        <f aca="true" t="shared" si="0" ref="F11:K11">F6</f>
        <v>SECTOR MUELLE PALAGUA</v>
      </c>
      <c r="G11" s="6" t="str">
        <f t="shared" si="0"/>
        <v>ASENTAMIENTO EL ERMITAÑO, AGUAS DEBAJO DE LA DESCARGA</v>
      </c>
      <c r="H11" s="6" t="str">
        <f t="shared" si="0"/>
        <v>PUNTO AGUAS DEBAJO DE VERTIMIENTOS ASENTAMIENTO PUERTO PINZON - CAÑO AGUA BONITA</v>
      </c>
      <c r="I11" s="6" t="str">
        <f t="shared" si="0"/>
        <v>CONFLUENCIA DE VERTIMIENTOS DEL ASENTAMIENTO KILOMETRO UNO Y MEDIO</v>
      </c>
      <c r="J11" s="6" t="str">
        <f t="shared" si="0"/>
        <v>AGUAS ARRIBA ASENTAMIENTO KILOMETRO DOS Y MEDIO (600 METROS)</v>
      </c>
      <c r="K11" s="6" t="str">
        <f t="shared" si="0"/>
        <v>AGUAS ABAJO DEL VERTIMIENTO DE LA ZONA URBANA PUERTO BOYACA EN INTERCECIÓN CON LA RUTA RN 4510, CAÑO EL PROGRESO</v>
      </c>
    </row>
    <row r="12" spans="2:11" s="5" customFormat="1" ht="11.25">
      <c r="B12" s="38"/>
      <c r="C12" s="38"/>
      <c r="D12" s="38"/>
      <c r="E12" s="4">
        <f>E5</f>
        <v>209914</v>
      </c>
      <c r="F12" s="4">
        <f aca="true" t="shared" si="1" ref="F12:K12">F5</f>
        <v>209916</v>
      </c>
      <c r="G12" s="4">
        <f t="shared" si="1"/>
        <v>212383</v>
      </c>
      <c r="H12" s="4">
        <f t="shared" si="1"/>
        <v>209951</v>
      </c>
      <c r="I12" s="4">
        <f t="shared" si="1"/>
        <v>212317</v>
      </c>
      <c r="J12" s="4">
        <f t="shared" si="1"/>
        <v>213448</v>
      </c>
      <c r="K12" s="4">
        <f t="shared" si="1"/>
        <v>212515</v>
      </c>
    </row>
    <row r="13" spans="2:11" s="9" customFormat="1" ht="14.25" customHeight="1">
      <c r="B13" s="1" t="s">
        <v>44</v>
      </c>
      <c r="C13" s="3" t="s">
        <v>4</v>
      </c>
      <c r="D13" s="3" t="s">
        <v>17</v>
      </c>
      <c r="E13" s="18">
        <f>2.603*10^4</f>
        <v>26030.000000000004</v>
      </c>
      <c r="F13" s="18">
        <f>1.043*10^5</f>
        <v>104299.99999999999</v>
      </c>
      <c r="G13" s="18">
        <f>1.153*10^5</f>
        <v>115300</v>
      </c>
      <c r="H13" s="18">
        <f>6.77*10^3</f>
        <v>6770</v>
      </c>
      <c r="I13" s="18">
        <f>1.008*10^5</f>
        <v>100800</v>
      </c>
      <c r="J13" s="18">
        <f>1.022*10^5</f>
        <v>102200</v>
      </c>
      <c r="K13" s="18">
        <f>7.44*10^4</f>
        <v>74400</v>
      </c>
    </row>
    <row r="14" spans="2:11" s="9" customFormat="1" ht="14.25" customHeight="1">
      <c r="B14" s="1" t="s">
        <v>45</v>
      </c>
      <c r="C14" s="3" t="s">
        <v>101</v>
      </c>
      <c r="D14" s="3" t="s">
        <v>18</v>
      </c>
      <c r="E14" s="18">
        <v>14</v>
      </c>
      <c r="F14" s="18">
        <v>24</v>
      </c>
      <c r="G14" s="17">
        <v>2</v>
      </c>
      <c r="H14" s="17" t="s">
        <v>102</v>
      </c>
      <c r="I14" s="18">
        <v>10</v>
      </c>
      <c r="J14" s="17" t="s">
        <v>102</v>
      </c>
      <c r="K14" s="17">
        <v>2</v>
      </c>
    </row>
    <row r="15" spans="2:11" s="9" customFormat="1" ht="14.25" customHeight="1">
      <c r="B15" s="1" t="s">
        <v>46</v>
      </c>
      <c r="C15" s="3" t="s">
        <v>5</v>
      </c>
      <c r="D15" s="3" t="s">
        <v>18</v>
      </c>
      <c r="E15" s="18">
        <v>58</v>
      </c>
      <c r="F15" s="18">
        <v>84</v>
      </c>
      <c r="G15" s="17">
        <v>25</v>
      </c>
      <c r="H15" s="17">
        <v>14</v>
      </c>
      <c r="I15" s="18">
        <v>34</v>
      </c>
      <c r="J15" s="17">
        <v>20</v>
      </c>
      <c r="K15" s="18">
        <v>41</v>
      </c>
    </row>
    <row r="16" spans="2:11" s="9" customFormat="1" ht="14.25" customHeight="1">
      <c r="B16" s="2" t="s">
        <v>47</v>
      </c>
      <c r="C16" s="3" t="s">
        <v>6</v>
      </c>
      <c r="D16" s="3" t="s">
        <v>17</v>
      </c>
      <c r="E16" s="19">
        <f>1.782*10^3</f>
        <v>1782</v>
      </c>
      <c r="F16" s="19">
        <f>1.374*10^3</f>
        <v>1374</v>
      </c>
      <c r="G16" s="19">
        <f>5.76*10^3</f>
        <v>5760</v>
      </c>
      <c r="H16" s="19">
        <f>3.64*10^2</f>
        <v>364</v>
      </c>
      <c r="I16" s="19">
        <f>6.31*10^3</f>
        <v>6310</v>
      </c>
      <c r="J16" s="19">
        <f>1.515*10^3</f>
        <v>1515</v>
      </c>
      <c r="K16" s="19">
        <f>5.39*10^4</f>
        <v>53900</v>
      </c>
    </row>
    <row r="17" spans="2:11" s="9" customFormat="1" ht="14.25" customHeight="1">
      <c r="B17" s="2" t="s">
        <v>48</v>
      </c>
      <c r="C17" s="3" t="s">
        <v>16</v>
      </c>
      <c r="D17" s="3" t="s">
        <v>65</v>
      </c>
      <c r="E17" s="20">
        <v>0.39</v>
      </c>
      <c r="F17" s="20">
        <v>0.39</v>
      </c>
      <c r="G17" s="20" t="s">
        <v>103</v>
      </c>
      <c r="H17" s="20" t="s">
        <v>103</v>
      </c>
      <c r="I17" s="20">
        <v>0.06</v>
      </c>
      <c r="J17" s="20">
        <v>0.23</v>
      </c>
      <c r="K17" s="20">
        <v>0.25</v>
      </c>
    </row>
    <row r="18" spans="2:11" s="9" customFormat="1" ht="14.25" customHeight="1">
      <c r="B18" s="2" t="s">
        <v>49</v>
      </c>
      <c r="C18" s="3" t="s">
        <v>7</v>
      </c>
      <c r="D18" s="3" t="s">
        <v>19</v>
      </c>
      <c r="E18" s="20" t="s">
        <v>104</v>
      </c>
      <c r="F18" s="20" t="s">
        <v>104</v>
      </c>
      <c r="G18" s="20">
        <v>60033</v>
      </c>
      <c r="H18" s="20">
        <v>48.717</v>
      </c>
      <c r="I18" s="20">
        <v>26527</v>
      </c>
      <c r="J18" s="20">
        <v>6362</v>
      </c>
      <c r="K18" s="20">
        <v>1929</v>
      </c>
    </row>
    <row r="19" spans="2:11" s="9" customFormat="1" ht="14.25" customHeight="1">
      <c r="B19" s="2" t="s">
        <v>50</v>
      </c>
      <c r="C19" s="3" t="s">
        <v>3</v>
      </c>
      <c r="D19" s="3" t="s">
        <v>20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2:11" s="9" customFormat="1" ht="14.25" customHeight="1">
      <c r="B20" s="2" t="s">
        <v>51</v>
      </c>
      <c r="C20" s="3" t="s">
        <v>3</v>
      </c>
      <c r="D20" s="3" t="s">
        <v>20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</row>
    <row r="21" spans="2:11" s="9" customFormat="1" ht="14.25" customHeight="1">
      <c r="B21" s="2" t="s">
        <v>52</v>
      </c>
      <c r="C21" s="3" t="s">
        <v>8</v>
      </c>
      <c r="D21" s="3" t="s">
        <v>21</v>
      </c>
      <c r="E21" s="20">
        <v>98.8</v>
      </c>
      <c r="F21" s="20">
        <v>85.6</v>
      </c>
      <c r="G21" s="20" t="s">
        <v>105</v>
      </c>
      <c r="H21" s="20">
        <v>107</v>
      </c>
      <c r="I21" s="20" t="s">
        <v>106</v>
      </c>
      <c r="J21" s="20" t="s">
        <v>108</v>
      </c>
      <c r="K21" s="20" t="s">
        <v>107</v>
      </c>
    </row>
    <row r="22" spans="2:11" s="9" customFormat="1" ht="14.25" customHeight="1">
      <c r="B22" s="2" t="s">
        <v>53</v>
      </c>
      <c r="C22" s="3" t="s">
        <v>9</v>
      </c>
      <c r="D22" s="3"/>
      <c r="E22" s="20" t="s">
        <v>29</v>
      </c>
      <c r="F22" s="20" t="s">
        <v>29</v>
      </c>
      <c r="G22" s="20" t="s">
        <v>29</v>
      </c>
      <c r="H22" s="20" t="s">
        <v>29</v>
      </c>
      <c r="I22" s="20" t="s">
        <v>29</v>
      </c>
      <c r="J22" s="20" t="s">
        <v>29</v>
      </c>
      <c r="K22" s="20" t="s">
        <v>29</v>
      </c>
    </row>
    <row r="23" spans="2:11" s="9" customFormat="1" ht="14.25" customHeight="1">
      <c r="B23" s="1" t="s">
        <v>54</v>
      </c>
      <c r="C23" s="3" t="s">
        <v>10</v>
      </c>
      <c r="D23" s="3"/>
      <c r="E23" s="17" t="s">
        <v>29</v>
      </c>
      <c r="F23" s="17" t="s">
        <v>32</v>
      </c>
      <c r="G23" s="18" t="s">
        <v>32</v>
      </c>
      <c r="H23" s="17" t="s">
        <v>29</v>
      </c>
      <c r="I23" s="18" t="s">
        <v>32</v>
      </c>
      <c r="J23" s="18" t="s">
        <v>32</v>
      </c>
      <c r="K23" s="18" t="s">
        <v>32</v>
      </c>
    </row>
    <row r="24" spans="2:11" s="9" customFormat="1" ht="14.25" customHeight="1">
      <c r="B24" s="1" t="s">
        <v>55</v>
      </c>
      <c r="C24" s="3" t="s">
        <v>10</v>
      </c>
      <c r="D24" s="3"/>
      <c r="E24" s="17" t="s">
        <v>29</v>
      </c>
      <c r="F24" s="17" t="s">
        <v>29</v>
      </c>
      <c r="G24" s="17" t="s">
        <v>29</v>
      </c>
      <c r="H24" s="17" t="s">
        <v>29</v>
      </c>
      <c r="I24" s="17" t="s">
        <v>29</v>
      </c>
      <c r="J24" s="17" t="s">
        <v>29</v>
      </c>
      <c r="K24" s="17" t="s">
        <v>29</v>
      </c>
    </row>
    <row r="25" spans="2:11" s="9" customFormat="1" ht="14.25" customHeight="1">
      <c r="B25" s="1" t="s">
        <v>56</v>
      </c>
      <c r="C25" s="3" t="s">
        <v>11</v>
      </c>
      <c r="D25" s="3" t="s">
        <v>18</v>
      </c>
      <c r="E25" s="18">
        <v>3.87</v>
      </c>
      <c r="F25" s="18">
        <v>1.32</v>
      </c>
      <c r="G25" s="17" t="s">
        <v>109</v>
      </c>
      <c r="H25" s="17">
        <v>4.92</v>
      </c>
      <c r="I25" s="18" t="s">
        <v>110</v>
      </c>
      <c r="J25" s="17" t="s">
        <v>112</v>
      </c>
      <c r="K25" s="18" t="s">
        <v>111</v>
      </c>
    </row>
    <row r="26" spans="2:11" s="9" customFormat="1" ht="14.25" customHeight="1">
      <c r="B26" s="1" t="s">
        <v>57</v>
      </c>
      <c r="C26" s="3" t="s">
        <v>12</v>
      </c>
      <c r="D26" s="3" t="s">
        <v>22</v>
      </c>
      <c r="E26" s="17">
        <v>6.45</v>
      </c>
      <c r="F26" s="17">
        <v>6.58</v>
      </c>
      <c r="G26" s="17" t="s">
        <v>113</v>
      </c>
      <c r="H26" s="17">
        <v>7.34</v>
      </c>
      <c r="I26" s="17" t="s">
        <v>114</v>
      </c>
      <c r="J26" s="17" t="s">
        <v>116</v>
      </c>
      <c r="K26" s="17" t="s">
        <v>115</v>
      </c>
    </row>
    <row r="27" spans="2:11" s="9" customFormat="1" ht="14.25" customHeight="1">
      <c r="B27" s="1" t="s">
        <v>58</v>
      </c>
      <c r="C27" s="3" t="s">
        <v>12</v>
      </c>
      <c r="D27" s="3" t="s">
        <v>23</v>
      </c>
      <c r="E27" s="17">
        <v>52.3</v>
      </c>
      <c r="F27" s="17">
        <v>20.7</v>
      </c>
      <c r="G27" s="17" t="s">
        <v>117</v>
      </c>
      <c r="H27" s="17">
        <v>63.4</v>
      </c>
      <c r="I27" s="17" t="s">
        <v>118</v>
      </c>
      <c r="J27" s="17" t="s">
        <v>120</v>
      </c>
      <c r="K27" s="17" t="s">
        <v>119</v>
      </c>
    </row>
    <row r="28" spans="2:11" s="9" customFormat="1" ht="14.25" customHeight="1">
      <c r="B28" s="1" t="s">
        <v>59</v>
      </c>
      <c r="C28" s="3" t="s">
        <v>13</v>
      </c>
      <c r="D28" s="3" t="s">
        <v>24</v>
      </c>
      <c r="E28" s="17" t="s">
        <v>30</v>
      </c>
      <c r="F28" s="17" t="s">
        <v>30</v>
      </c>
      <c r="G28" s="17">
        <v>0.1</v>
      </c>
      <c r="H28" s="17" t="s">
        <v>30</v>
      </c>
      <c r="I28" s="17">
        <v>0.1</v>
      </c>
      <c r="J28" s="17" t="s">
        <v>30</v>
      </c>
      <c r="K28" s="17" t="s">
        <v>30</v>
      </c>
    </row>
    <row r="29" spans="2:11" s="9" customFormat="1" ht="14.25" customHeight="1">
      <c r="B29" s="1" t="s">
        <v>60</v>
      </c>
      <c r="C29" s="3" t="s">
        <v>14</v>
      </c>
      <c r="D29" s="3" t="s">
        <v>25</v>
      </c>
      <c r="E29" s="17">
        <v>34.2</v>
      </c>
      <c r="F29" s="17">
        <v>33</v>
      </c>
      <c r="G29" s="17" t="s">
        <v>121</v>
      </c>
      <c r="H29" s="17">
        <v>26.4</v>
      </c>
      <c r="I29" s="17" t="s">
        <v>122</v>
      </c>
      <c r="J29" s="17" t="s">
        <v>124</v>
      </c>
      <c r="K29" s="17" t="s">
        <v>123</v>
      </c>
    </row>
    <row r="30" spans="2:11" s="9" customFormat="1" ht="14.25" customHeight="1">
      <c r="B30" s="1" t="s">
        <v>61</v>
      </c>
      <c r="C30" s="3" t="s">
        <v>15</v>
      </c>
      <c r="D30" s="3" t="s">
        <v>26</v>
      </c>
      <c r="E30" s="17">
        <v>0.3</v>
      </c>
      <c r="F30" s="17">
        <v>0.2</v>
      </c>
      <c r="G30" s="17">
        <v>1.8</v>
      </c>
      <c r="H30" s="17">
        <v>0.4</v>
      </c>
      <c r="I30" s="17">
        <v>0.2</v>
      </c>
      <c r="J30" s="17">
        <v>0.2</v>
      </c>
      <c r="K30" s="17">
        <v>0.2</v>
      </c>
    </row>
    <row r="31" spans="2:11" s="9" customFormat="1" ht="14.25" customHeight="1">
      <c r="B31" s="1" t="s">
        <v>62</v>
      </c>
      <c r="C31" s="3" t="s">
        <v>16</v>
      </c>
      <c r="D31" s="3" t="s">
        <v>26</v>
      </c>
      <c r="E31" s="17" t="s">
        <v>31</v>
      </c>
      <c r="F31" s="17" t="s">
        <v>31</v>
      </c>
      <c r="G31" s="17" t="s">
        <v>31</v>
      </c>
      <c r="H31" s="17" t="s">
        <v>31</v>
      </c>
      <c r="I31" s="17" t="s">
        <v>31</v>
      </c>
      <c r="J31" s="17" t="s">
        <v>31</v>
      </c>
      <c r="K31" s="17" t="s">
        <v>31</v>
      </c>
    </row>
    <row r="32" spans="2:11" s="9" customFormat="1" ht="14.25" customHeight="1">
      <c r="B32" s="8" t="s">
        <v>63</v>
      </c>
      <c r="C32" s="3" t="s">
        <v>125</v>
      </c>
      <c r="D32" s="3" t="s">
        <v>26</v>
      </c>
      <c r="E32" s="20">
        <v>1.22</v>
      </c>
      <c r="F32" s="20">
        <v>1.12</v>
      </c>
      <c r="G32" s="20">
        <v>0.89</v>
      </c>
      <c r="H32" s="20">
        <v>0.7</v>
      </c>
      <c r="I32" s="20">
        <v>1.51</v>
      </c>
      <c r="J32" s="20">
        <v>0.74</v>
      </c>
      <c r="K32" s="20">
        <v>0.75</v>
      </c>
    </row>
    <row r="33" spans="2:11" s="9" customFormat="1" ht="14.25" customHeight="1">
      <c r="B33" s="8" t="s">
        <v>64</v>
      </c>
      <c r="C33" s="3" t="s">
        <v>126</v>
      </c>
      <c r="D33" s="3" t="s">
        <v>66</v>
      </c>
      <c r="E33" s="20" t="s">
        <v>27</v>
      </c>
      <c r="F33" s="20" t="s">
        <v>27</v>
      </c>
      <c r="G33" s="20">
        <v>145</v>
      </c>
      <c r="H33" s="20" t="s">
        <v>27</v>
      </c>
      <c r="I33" s="20">
        <v>67</v>
      </c>
      <c r="J33" s="20">
        <v>34</v>
      </c>
      <c r="K33" s="20">
        <v>31</v>
      </c>
    </row>
    <row r="61" ht="15" customHeight="1"/>
  </sheetData>
  <sheetProtection algorithmName="SHA-512" hashValue="st1ZQwvvO6K8mWn6OG7/JxK4mKMU+a2/RWr2768evBtzSoHYDZ/QQBG7MsozqOGHdLQagH64k7sjMVkwhIaYyg==" saltValue="c8HRmfHNdHnQfm+Av1gEQQ==" spinCount="100000" sheet="1" objects="1" scenarios="1"/>
  <mergeCells count="19">
    <mergeCell ref="B9:B10"/>
    <mergeCell ref="C9:D9"/>
    <mergeCell ref="C10:D10"/>
    <mergeCell ref="B11:B12"/>
    <mergeCell ref="C11:C12"/>
    <mergeCell ref="D11:D12"/>
    <mergeCell ref="B4:D4"/>
    <mergeCell ref="B5:D5"/>
    <mergeCell ref="B6:D6"/>
    <mergeCell ref="B7:B8"/>
    <mergeCell ref="C7:D7"/>
    <mergeCell ref="C8:D8"/>
    <mergeCell ref="B3:D3"/>
    <mergeCell ref="E3:K3"/>
    <mergeCell ref="C1:K1"/>
    <mergeCell ref="B2:D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PROYECTOS10</dc:creator>
  <cp:keywords/>
  <dc:description/>
  <cp:lastModifiedBy>Usuario</cp:lastModifiedBy>
  <dcterms:created xsi:type="dcterms:W3CDTF">2021-05-21T16:09:26Z</dcterms:created>
  <dcterms:modified xsi:type="dcterms:W3CDTF">2022-08-11T16:05:53Z</dcterms:modified>
  <cp:category/>
  <cp:version/>
  <cp:contentType/>
  <cp:contentStatus/>
</cp:coreProperties>
</file>