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160" activeTab="1"/>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5.xml><?xml version="1.0" encoding="utf-8"?>
<comments xmlns="http://schemas.openxmlformats.org/spreadsheetml/2006/main">
  <authors>
    <author>Juan Pablo Garzón Peraza</author>
  </authors>
  <commentList>
    <comment ref="C21" authorId="0">
      <text>
        <r>
          <rPr>
            <b/>
            <sz val="9"/>
            <rFont val="Tahoma"/>
            <family val="2"/>
          </rPr>
          <t>Juan Pablo Garzón Peraza:</t>
        </r>
        <r>
          <rPr>
            <sz val="9"/>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<sst xmlns="http://schemas.openxmlformats.org/spreadsheetml/2006/main" count="239" uniqueCount="165">
  <si>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</si>
  <si>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</si>
  <si>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</si>
  <si>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</si>
  <si>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</si>
  <si>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</si>
  <si>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</si>
  <si>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</si>
  <si>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</si>
  <si>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</si>
  <si>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</si>
  <si>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</si>
  <si>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</si>
  <si>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</si>
  <si>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</si>
  <si>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</si>
  <si>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</si>
  <si>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</si>
  <si>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</si>
  <si>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</si>
  <si>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</si>
  <si>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</si>
  <si>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</si>
  <si>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</si>
  <si>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</si>
  <si>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</si>
  <si>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</si>
  <si>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</si>
  <si>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</si>
  <si>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</si>
  <si>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</si>
  <si>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</si>
  <si>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</si>
  <si>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</si>
  <si>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</si>
  <si>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</si>
  <si>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</si>
  <si>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</si>
  <si>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</si>
  <si>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</si>
  <si>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</si>
  <si>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</si>
  <si>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</si>
  <si>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</si>
  <si>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</si>
  <si>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</si>
  <si>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</si>
  <si>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</si>
  <si>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</si>
  <si>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</si>
  <si>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</si>
  <si>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</si>
  <si>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</si>
  <si>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</si>
  <si>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</si>
  <si>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</si>
  <si>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</si>
  <si>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</si>
  <si>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</si>
  <si>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</si>
  <si>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</si>
  <si>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</si>
  <si>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</si>
  <si>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</si>
  <si>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</si>
  <si>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</si>
  <si>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</si>
  <si>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</si>
  <si>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</si>
  <si>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</si>
  <si>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</si>
  <si>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</si>
  <si>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</si>
  <si>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</si>
  <si>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</si>
  <si>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</si>
  <si>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</si>
  <si>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</si>
  <si>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</si>
  <si>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</si>
  <si>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</si>
  <si>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</si>
  <si>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</si>
  <si>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</si>
  <si>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</si>
  <si>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</si>
  <si>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</si>
  <si>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</si>
  <si>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</si>
  <si>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</si>
  <si>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</si>
  <si>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</si>
  <si>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</si>
  <si>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</si>
  <si>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</si>
  <si>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</si>
  <si>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</si>
  <si>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</si>
  <si>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</si>
  <si>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</si>
  <si>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</si>
  <si>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</si>
  <si>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</si>
  <si>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</si>
  <si>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</si>
  <si>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</si>
  <si>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</si>
  <si>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</si>
  <si>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</si>
  <si>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</si>
  <si>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</si>
  <si>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</si>
  <si>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</si>
  <si>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</si>
  <si>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</si>
  <si>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</si>
  <si>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</si>
  <si>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</si>
  <si>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</si>
  <si>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</si>
  <si>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</si>
  <si>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</si>
  <si>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</si>
  <si>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</si>
  <si>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</si>
  <si>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</si>
  <si>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</si>
  <si>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</si>
  <si>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</si>
  <si>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</si>
  <si>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</si>
  <si>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</si>
  <si>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</si>
  <si>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</si>
  <si>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</si>
  <si>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</si>
  <si>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</si>
  <si>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</si>
  <si>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</si>
  <si>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</si>
  <si>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</si>
  <si>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</si>
  <si>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</si>
  <si>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</si>
  <si>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</si>
  <si>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</si>
  <si>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</si>
  <si>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</si>
  <si>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</si>
  <si>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</si>
  <si>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</si>
  <si>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</si>
  <si>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</si>
  <si>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ALCIRA LESMES VANEGAS</t>
  </si>
  <si>
    <t>CAMILO CAMACHO</t>
  </si>
  <si>
    <t>Corporación Autonoma Regional de Boyacá</t>
  </si>
  <si>
    <t>Alcira Lesmes Vanegas</t>
  </si>
  <si>
    <t>MONICA GONZALEZ</t>
  </si>
  <si>
    <t>Se ha venido fortaleciendo el rol de los abogados con la asignación de una nueva profesional, contándose a la fecha con 2 abogados asignados para eKOGUI.</t>
  </si>
  <si>
    <t xml:space="preserve">Se destaca que se ha trabajado en la actualización y asignación de abogado a 128 procesos judiciales que estaban pendientes. 
La Corporacón no cuenta con otro Sistema de Gestión e Información Litigiosa.
A la fecha (1-03-2021) se tienen 108 procesos sin calificación de riesgo en el sistema eKOGUI, por lo tanto, se recomienda la gestión al respecto (Llevar al aplicativo SGI_ALMERA para control y seguimiento)
</t>
  </si>
  <si>
    <t>Se destaca que se ha trabajado en la actualización y gestión de las 43 fichas para comité de conciliación (prejudiciales), faltando la creación y trámite de dichas fichas en el sistema para evidenciar gestión en el módulo de conciliaciones de eKOGUI. (Llevar al aplicativo SGI_ALMERA para control y seguimiento).</t>
  </si>
  <si>
    <t>Se logró la creación del rol de Secretario Ténico en el sistema eKOGUI.</t>
  </si>
  <si>
    <t>La Corporación no ha realizado pagos de procesos judiciales a través del SIIF porque no han aplicado</t>
  </si>
  <si>
    <t>El profesional del proceso Gestión Juridica manifestó que la Corporación no maneja actuaciones que se desarrollen en tribunales
de arbitramento.</t>
  </si>
  <si>
    <t>Se logró la creación del rol de Secretario tecnico en el sistema eKOGUI.
Se ha venido fortaleciendo el rol de los abogados con la asignación de una nueva profesional, contándose a la fecha con 2 abogados asignados para eKOGUI.
Se destaca que se ha trabajado en la actualización y asignación de abogado a 128 procesos judiciales que estaban pendientes. 
La Corporacón no cuenta con otro Sistema de Gestión e Información Litigiosa.
A la fecha (1-03-2021) se tienen 108 procesos sin calificación de riesgo en el sistema eKOGUI, por lo tanto, se recomienda la gestión al respecto (Llevar al aplicativo SGI_ALMERA para control y seguimiento).
Se destaca que se ha trabajado en la actualización y gestión de las 43 fichas para comité de conciliación (prejudiciales), faltando la creación y trámite de dichas fichas en el sistema para evidenciar gestión en el módulo de conciliaciones de eKOGUI. (Llevar al aplicativo SGI_ALMERA para control y seguimiento).
En el sistema no se evidenció gestión del módulo Arbitramentos: al indagar, el profesional del proceso Gestión Jurídica con rol abogado en eKOGUI, manifestó que la Corporación no maneja actuaciones que se desarrollan en tribunales de arbitramento.
La Corporación no ha realizado pagos de procesos judiciales a través del SIIF porque no ha habido la necesidad de aplicarlos.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</si>
</sst>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name val="Tahoma"/>
      <family val="2"/>
    </font>
    <font>
      <b/>
      <sz val="9"/>
      <name val="Tahoma"/>
      <family val="2"/>
    </font>
    <font>
      <sz val="14"/>
      <color theme="0"/>
      <name val="Calibri"/>
      <family val="2"/>
    </font>
    <font>
      <sz val="14"/>
      <color theme="1"/>
      <name val="Calibri"/>
      <family val="2"/>
    </font>
    <font>
      <b/>
      <sz val="8"/>
      <name val="Calibri"/>
      <family val="2"/>
    </font>
  </fonts>
  <fills count="4">
    <fill>
      <patternFill/>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right style="thin"/>
      <top/>
      <bottom/>
    </border>
    <border>
      <left style="thin"/>
      <right/>
      <top/>
      <bottom/>
    </border>
    <border>
      <left style="thin"/>
      <right/>
      <top/>
      <bottom style="thin"/>
    </border>
    <border>
      <left/>
      <right style="thin"/>
      <top/>
      <bottom style="thin"/>
    </border>
    <border>
      <left style="thin"/>
      <right/>
      <top style="thin"/>
      <bottom style="thin"/>
    </border>
    <border>
      <left style="medium"/>
      <right style="thin"/>
      <top style="thin"/>
      <bottom style="medium"/>
    </border>
    <border>
      <left style="thin"/>
      <right style="thin"/>
      <top style="thin"/>
      <bottom/>
    </border>
    <border>
      <left style="thin"/>
      <right/>
      <top style="thin"/>
      <bottom/>
    </border>
    <border>
      <left/>
      <right style="thin"/>
      <top style="thin"/>
      <bottom/>
    </border>
    <border>
      <left/>
      <right/>
      <top style="thin"/>
      <bottom/>
    </border>
    <border>
      <left style="medium"/>
      <right style="medium"/>
      <top style="medium"/>
      <bottom style="medium"/>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32">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alignment/>
    </xf>
    <xf numFmtId="0" fontId="0" fillId="2" borderId="0" xfId="0" applyFill="1" applyBorder="1" applyAlignment="1">
      <alignment/>
    </xf>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alignment/>
    </xf>
    <xf numFmtId="0" fontId="0" fillId="2" borderId="9" xfId="0" applyFill="1" applyBorder="1" applyAlignment="1">
      <alignment vertical="center" wrapText="1"/>
    </xf>
    <xf numFmtId="0" fontId="2" fillId="3" borderId="12"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20" applyFont="1" applyBorder="1"/>
    <xf numFmtId="0" fontId="0" fillId="0" borderId="0" xfId="0" applyBorder="1" applyAlignment="1">
      <alignment/>
    </xf>
    <xf numFmtId="0" fontId="6" fillId="0" borderId="0" xfId="0" applyFont="1" applyBorder="1" applyAlignment="1">
      <alignment/>
    </xf>
    <xf numFmtId="0" fontId="6" fillId="0" borderId="5" xfId="0" applyFont="1" applyBorder="1" applyAlignment="1">
      <alignment/>
    </xf>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3" xfId="0" applyBorder="1"/>
    <xf numFmtId="0" fontId="10" fillId="0" borderId="14" xfId="0" applyFont="1" applyBorder="1"/>
    <xf numFmtId="0" fontId="10" fillId="2" borderId="15" xfId="0" applyFont="1" applyFill="1" applyBorder="1"/>
    <xf numFmtId="0" fontId="0" fillId="2" borderId="16"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7" xfId="0" applyFill="1" applyBorder="1" applyProtection="1">
      <protection locked="0"/>
    </xf>
    <xf numFmtId="14" fontId="0" fillId="2" borderId="17"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alignment/>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18" xfId="0" applyFill="1" applyBorder="1" applyAlignment="1">
      <alignment horizontal="center" vertical="center"/>
    </xf>
    <xf numFmtId="0" fontId="0" fillId="2" borderId="19" xfId="0" applyFill="1" applyBorder="1"/>
    <xf numFmtId="0" fontId="0" fillId="2" borderId="19" xfId="0" applyFill="1" applyBorder="1" applyProtection="1">
      <protection locked="0"/>
    </xf>
    <xf numFmtId="0" fontId="0" fillId="2" borderId="0" xfId="0" applyFill="1" applyBorder="1" applyAlignment="1" applyProtection="1">
      <alignment/>
      <protection locked="0"/>
    </xf>
    <xf numFmtId="0" fontId="0" fillId="2" borderId="20" xfId="0" applyFill="1" applyBorder="1" applyAlignment="1">
      <alignment wrapText="1"/>
    </xf>
    <xf numFmtId="0" fontId="0" fillId="2" borderId="21"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xf numFmtId="0" fontId="10" fillId="2" borderId="22" xfId="0" applyFont="1" applyFill="1" applyBorder="1" applyAlignment="1">
      <alignment wrapText="1"/>
    </xf>
    <xf numFmtId="14" fontId="0" fillId="2" borderId="23" xfId="0" applyNumberFormat="1" applyFill="1" applyBorder="1" applyProtection="1">
      <protection locked="0"/>
    </xf>
    <xf numFmtId="14" fontId="5" fillId="2" borderId="5" xfId="0" applyNumberFormat="1" applyFon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lignment horizontal="center"/>
    </xf>
    <xf numFmtId="0" fontId="0" fillId="2" borderId="27" xfId="0" applyFill="1" applyBorder="1" applyAlignment="1">
      <alignment horizontal="center"/>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2"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8"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USUARIOS!A1" /><Relationship Id="rId5" Type="http://schemas.openxmlformats.org/officeDocument/2006/relationships/hyperlink" Target="#ABOGADOS!A1" /><Relationship Id="rId6" Type="http://schemas.openxmlformats.org/officeDocument/2006/relationships/hyperlink" Target="#PAGOS!A1" /><Relationship Id="rId7" Type="http://schemas.openxmlformats.org/officeDocument/2006/relationships/hyperlink" Target="#'Resumen general'!A1" /></Relationships>
</file>

<file path=xl/drawings/_rels/drawing2.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ABOGADOS!A1" /><Relationship Id="rId6" Type="http://schemas.openxmlformats.org/officeDocument/2006/relationships/hyperlink" Target="#PAGOS!A1" /></Relationships>
</file>

<file path=xl/drawings/_rels/drawing3.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4.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ABOGADO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5.xml.rels><?xml version="1.0" encoding="utf-8" standalone="yes"?><Relationships xmlns="http://schemas.openxmlformats.org/package/2006/relationships"><Relationship Id="rId1" Type="http://schemas.openxmlformats.org/officeDocument/2006/relationships/hyperlink" Target="#ABOGADO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6.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BOGAD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PAGOS!A1" /></Relationships>
</file>

<file path=xl/drawings/_rels/drawing7.xml.rels><?xml version="1.0" encoding="utf-8" standalone="yes"?><Relationships xmlns="http://schemas.openxmlformats.org/package/2006/relationships"><Relationship Id="rId1" Type="http://schemas.openxmlformats.org/officeDocument/2006/relationships/hyperlink" Target="#PREJUDICIALES!A1" /><Relationship Id="rId2" Type="http://schemas.openxmlformats.org/officeDocument/2006/relationships/hyperlink" Target="#ARBITRAMENTOS!A1" /><Relationship Id="rId3" Type="http://schemas.openxmlformats.org/officeDocument/2006/relationships/hyperlink" Target="#JUDICIALES!A1" /><Relationship Id="rId4" Type="http://schemas.openxmlformats.org/officeDocument/2006/relationships/hyperlink" Target="#Principal!A1" /><Relationship Id="rId5" Type="http://schemas.openxmlformats.org/officeDocument/2006/relationships/hyperlink" Target="#USUARIOS!A1" /><Relationship Id="rId6" Type="http://schemas.openxmlformats.org/officeDocument/2006/relationships/hyperlink" Target="#ABOGADOS!A1" /></Relationships>
</file>

<file path=xl/drawings/_rels/drawing8.xml.rels><?xml version="1.0" encoding="utf-8" standalone="yes"?><Relationships xmlns="http://schemas.openxmlformats.org/package/2006/relationships"><Relationship Id="rId1" Type="http://schemas.openxmlformats.org/officeDocument/2006/relationships/hyperlink" Target="#Principa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11</xdr:row>
      <xdr:rowOff>152400</xdr:rowOff>
    </xdr:from>
    <xdr:to>
      <xdr:col>9</xdr:col>
      <xdr:colOff>333375</xdr:colOff>
      <xdr:row>14</xdr:row>
      <xdr:rowOff>9525</xdr:rowOff>
    </xdr:to>
    <xdr:sp macro="" textlink="">
      <xdr:nvSpPr>
        <xdr:cNvPr id="3" name="Rectángulo: esquinas redondeadas 2">
          <a:hlinkClick r:id="rId1"/>
        </xdr:cNvPr>
        <xdr:cNvSpPr/>
      </xdr:nvSpPr>
      <xdr:spPr>
        <a:xfrm>
          <a:off x="5391150" y="2466975"/>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609600</xdr:colOff>
      <xdr:row>12</xdr:row>
      <xdr:rowOff>9525</xdr:rowOff>
    </xdr:from>
    <xdr:to>
      <xdr:col>4</xdr:col>
      <xdr:colOff>123825</xdr:colOff>
      <xdr:row>14</xdr:row>
      <xdr:rowOff>57150</xdr:rowOff>
    </xdr:to>
    <xdr:sp macro="" textlink="">
      <xdr:nvSpPr>
        <xdr:cNvPr id="4" name="Rectángulo: esquinas redondeadas 3">
          <a:hlinkClick r:id="rId2"/>
        </xdr:cNvPr>
        <xdr:cNvSpPr/>
      </xdr:nvSpPr>
      <xdr:spPr>
        <a:xfrm>
          <a:off x="1371600" y="2514600"/>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57150</xdr:colOff>
      <xdr:row>8</xdr:row>
      <xdr:rowOff>161925</xdr:rowOff>
    </xdr:from>
    <xdr:to>
      <xdr:col>9</xdr:col>
      <xdr:colOff>333375</xdr:colOff>
      <xdr:row>11</xdr:row>
      <xdr:rowOff>19050</xdr:rowOff>
    </xdr:to>
    <xdr:sp macro="" textlink="">
      <xdr:nvSpPr>
        <xdr:cNvPr id="5" name="Rectángulo: esquinas redondeadas 4">
          <a:hlinkClick r:id="rId3"/>
        </xdr:cNvPr>
        <xdr:cNvSpPr/>
      </xdr:nvSpPr>
      <xdr:spPr>
        <a:xfrm>
          <a:off x="5391150" y="1905000"/>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647700</xdr:colOff>
      <xdr:row>8</xdr:row>
      <xdr:rowOff>161925</xdr:rowOff>
    </xdr:from>
    <xdr:to>
      <xdr:col>4</xdr:col>
      <xdr:colOff>161925</xdr:colOff>
      <xdr:row>11</xdr:row>
      <xdr:rowOff>19050</xdr:rowOff>
    </xdr:to>
    <xdr:sp macro="" textlink="">
      <xdr:nvSpPr>
        <xdr:cNvPr id="6" name="Rectángulo: esquinas redondeadas 5">
          <a:hlinkClick r:id="rId4"/>
        </xdr:cNvPr>
        <xdr:cNvSpPr/>
      </xdr:nvSpPr>
      <xdr:spPr>
        <a:xfrm>
          <a:off x="1409700" y="1905000"/>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352425</xdr:colOff>
      <xdr:row>8</xdr:row>
      <xdr:rowOff>171450</xdr:rowOff>
    </xdr:from>
    <xdr:to>
      <xdr:col>6</xdr:col>
      <xdr:colOff>628650</xdr:colOff>
      <xdr:row>11</xdr:row>
      <xdr:rowOff>28575</xdr:rowOff>
    </xdr:to>
    <xdr:sp macro="" textlink="">
      <xdr:nvSpPr>
        <xdr:cNvPr id="7" name="Rectángulo: esquinas redondeadas 6">
          <a:hlinkClick r:id="rId5"/>
        </xdr:cNvPr>
        <xdr:cNvSpPr/>
      </xdr:nvSpPr>
      <xdr:spPr>
        <a:xfrm>
          <a:off x="3400425" y="1914525"/>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333375</xdr:colOff>
      <xdr:row>11</xdr:row>
      <xdr:rowOff>171450</xdr:rowOff>
    </xdr:from>
    <xdr:to>
      <xdr:col>6</xdr:col>
      <xdr:colOff>609600</xdr:colOff>
      <xdr:row>14</xdr:row>
      <xdr:rowOff>28575</xdr:rowOff>
    </xdr:to>
    <xdr:sp macro="" textlink="">
      <xdr:nvSpPr>
        <xdr:cNvPr id="9" name="Rectángulo: esquinas redondeadas 8">
          <a:hlinkClick r:id="rId6"/>
        </xdr:cNvPr>
        <xdr:cNvSpPr/>
      </xdr:nvSpPr>
      <xdr:spPr>
        <a:xfrm>
          <a:off x="3381375" y="2486025"/>
          <a:ext cx="1800225" cy="428625"/>
        </a:xfrm>
        <a:prstGeom prst="roundRect">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19050</xdr:colOff>
      <xdr:row>10</xdr:row>
      <xdr:rowOff>9525</xdr:rowOff>
    </xdr:from>
    <xdr:to>
      <xdr:col>13</xdr:col>
      <xdr:colOff>295275</xdr:colOff>
      <xdr:row>12</xdr:row>
      <xdr:rowOff>57150</xdr:rowOff>
    </xdr:to>
    <xdr:sp macro="" textlink="">
      <xdr:nvSpPr>
        <xdr:cNvPr id="10" name="Rectángulo: esquinas redondeadas 9">
          <a:hlinkClick r:id="rId7"/>
        </xdr:cNvPr>
        <xdr:cNvSpPr/>
      </xdr:nvSpPr>
      <xdr:spPr>
        <a:xfrm>
          <a:off x="8401050" y="2133600"/>
          <a:ext cx="1800225" cy="428625"/>
        </a:xfrm>
        <a:prstGeom prst="roundRect">
          <a:avLst/>
        </a:prstGeom>
        <a:solidFill>
          <a:srgbClr val="44546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85725</xdr:rowOff>
    </xdr:from>
    <xdr:to>
      <xdr:col>4</xdr:col>
      <xdr:colOff>1533525</xdr:colOff>
      <xdr:row>3</xdr:row>
      <xdr:rowOff>47625</xdr:rowOff>
    </xdr:to>
    <xdr:sp macro="" textlink="">
      <xdr:nvSpPr>
        <xdr:cNvPr id="8" name="Rectángulo: esquinas redondeadas 7">
          <a:hlinkClick r:id="rId1"/>
        </xdr:cNvPr>
        <xdr:cNvSpPr/>
      </xdr:nvSpPr>
      <xdr:spPr>
        <a:xfrm>
          <a:off x="55245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3133725</xdr:colOff>
      <xdr:row>3</xdr:row>
      <xdr:rowOff>47625</xdr:rowOff>
    </xdr:to>
    <xdr:sp macro="" textlink="">
      <xdr:nvSpPr>
        <xdr:cNvPr id="9" name="Rectángulo: esquinas redondeadas 8">
          <a:hlinkClick r:id="rId2"/>
        </xdr:cNvPr>
        <xdr:cNvSpPr/>
      </xdr:nvSpPr>
      <xdr:spPr>
        <a:xfrm>
          <a:off x="71247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152400</xdr:colOff>
      <xdr:row>3</xdr:row>
      <xdr:rowOff>47625</xdr:rowOff>
    </xdr:to>
    <xdr:sp macro="" textlink="">
      <xdr:nvSpPr>
        <xdr:cNvPr id="10" name="Rectángulo: esquinas redondeadas 9">
          <a:hlinkClick r:id="rId3"/>
        </xdr:cNvPr>
        <xdr:cNvSpPr/>
      </xdr:nvSpPr>
      <xdr:spPr>
        <a:xfrm>
          <a:off x="2038350" y="276225"/>
          <a:ext cx="1714500"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1695450</xdr:colOff>
      <xdr:row>3</xdr:row>
      <xdr:rowOff>85725</xdr:rowOff>
    </xdr:to>
    <xdr:sp macro="" textlink="">
      <xdr:nvSpPr>
        <xdr:cNvPr id="11" name="Rectángulo: esquinas redondeadas 10">
          <a:hlinkClick r:id="rId4"/>
        </xdr:cNvPr>
        <xdr:cNvSpPr/>
      </xdr:nvSpPr>
      <xdr:spPr>
        <a:xfrm>
          <a:off x="9515475" y="314325"/>
          <a:ext cx="1438275" cy="34290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1466850</xdr:colOff>
      <xdr:row>3</xdr:row>
      <xdr:rowOff>47625</xdr:rowOff>
    </xdr:to>
    <xdr:sp macro="" textlink="">
      <xdr:nvSpPr>
        <xdr:cNvPr id="12" name="Rectángulo: esquinas redondeadas 11">
          <a:hlinkClick r:id="rId5"/>
        </xdr:cNvPr>
        <xdr:cNvSpPr/>
      </xdr:nvSpPr>
      <xdr:spPr>
        <a:xfrm>
          <a:off x="4572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1762125</xdr:colOff>
      <xdr:row>3</xdr:row>
      <xdr:rowOff>47625</xdr:rowOff>
    </xdr:to>
    <xdr:sp macro="" textlink="">
      <xdr:nvSpPr>
        <xdr:cNvPr id="13" name="Rectángulo: esquinas redondeadas 12">
          <a:hlinkClick r:id="rId6"/>
        </xdr:cNvPr>
        <xdr:cNvSpPr/>
      </xdr:nvSpPr>
      <xdr:spPr>
        <a:xfrm>
          <a:off x="3924300" y="276225"/>
          <a:ext cx="1438275" cy="34290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7477125" y="409575"/>
          <a:ext cx="1771650"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589597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9391650" y="419100"/>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4286250"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1924050</xdr:colOff>
      <xdr:row>2</xdr:row>
      <xdr:rowOff>28575</xdr:rowOff>
    </xdr:from>
    <xdr:to>
      <xdr:col>5</xdr:col>
      <xdr:colOff>3362325</xdr:colOff>
      <xdr:row>3</xdr:row>
      <xdr:rowOff>161925</xdr:rowOff>
    </xdr:to>
    <xdr:sp macro="" textlink="">
      <xdr:nvSpPr>
        <xdr:cNvPr id="2" name="Rectángulo: esquinas redondeadas 1">
          <a:hlinkClick r:id="rId1"/>
        </xdr:cNvPr>
        <xdr:cNvSpPr/>
      </xdr:nvSpPr>
      <xdr:spPr>
        <a:xfrm>
          <a:off x="8153400" y="3429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1752600</xdr:colOff>
      <xdr:row>3</xdr:row>
      <xdr:rowOff>171450</xdr:rowOff>
    </xdr:to>
    <xdr:sp macro="" textlink="">
      <xdr:nvSpPr>
        <xdr:cNvPr id="3" name="Rectángulo: esquinas redondeadas 2">
          <a:hlinkClick r:id="rId2"/>
        </xdr:cNvPr>
        <xdr:cNvSpPr/>
      </xdr:nvSpPr>
      <xdr:spPr>
        <a:xfrm>
          <a:off x="6543675" y="3524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1266825</xdr:colOff>
      <xdr:row>2</xdr:row>
      <xdr:rowOff>57150</xdr:rowOff>
    </xdr:from>
    <xdr:to>
      <xdr:col>2</xdr:col>
      <xdr:colOff>2705100</xdr:colOff>
      <xdr:row>4</xdr:row>
      <xdr:rowOff>0</xdr:rowOff>
    </xdr:to>
    <xdr:sp macro="" textlink="">
      <xdr:nvSpPr>
        <xdr:cNvPr id="4" name="Rectángulo: esquinas redondeadas 3">
          <a:hlinkClick r:id="rId3"/>
        </xdr:cNvPr>
        <xdr:cNvSpPr/>
      </xdr:nvSpPr>
      <xdr:spPr>
        <a:xfrm>
          <a:off x="2286000" y="3714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123825</xdr:colOff>
      <xdr:row>2</xdr:row>
      <xdr:rowOff>19050</xdr:rowOff>
    </xdr:from>
    <xdr:to>
      <xdr:col>7</xdr:col>
      <xdr:colOff>809625</xdr:colOff>
      <xdr:row>3</xdr:row>
      <xdr:rowOff>152400</xdr:rowOff>
    </xdr:to>
    <xdr:sp macro="" textlink="">
      <xdr:nvSpPr>
        <xdr:cNvPr id="5" name="Rectángulo: esquinas redondeadas 4">
          <a:hlinkClick r:id="rId4"/>
        </xdr:cNvPr>
        <xdr:cNvSpPr/>
      </xdr:nvSpPr>
      <xdr:spPr>
        <a:xfrm>
          <a:off x="10077450" y="333375"/>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1057275</xdr:colOff>
      <xdr:row>4</xdr:row>
      <xdr:rowOff>9525</xdr:rowOff>
    </xdr:to>
    <xdr:sp macro="" textlink="">
      <xdr:nvSpPr>
        <xdr:cNvPr id="6" name="Rectángulo: esquinas redondeadas 5">
          <a:hlinkClick r:id="rId5"/>
        </xdr:cNvPr>
        <xdr:cNvSpPr/>
      </xdr:nvSpPr>
      <xdr:spPr>
        <a:xfrm>
          <a:off x="638175" y="3810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2924175</xdr:colOff>
      <xdr:row>2</xdr:row>
      <xdr:rowOff>47625</xdr:rowOff>
    </xdr:from>
    <xdr:to>
      <xdr:col>5</xdr:col>
      <xdr:colOff>133350</xdr:colOff>
      <xdr:row>3</xdr:row>
      <xdr:rowOff>180975</xdr:rowOff>
    </xdr:to>
    <xdr:sp macro="" textlink="">
      <xdr:nvSpPr>
        <xdr:cNvPr id="7" name="Rectángulo: esquinas redondeadas 6">
          <a:hlinkClick r:id="rId6"/>
        </xdr:cNvPr>
        <xdr:cNvSpPr/>
      </xdr:nvSpPr>
      <xdr:spPr>
        <a:xfrm>
          <a:off x="3943350" y="361950"/>
          <a:ext cx="2419350"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7658100" y="409575"/>
          <a:ext cx="2200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6076950"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10001250" y="419100"/>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4467225"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6848475" y="409575"/>
          <a:ext cx="2228850"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526732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9220200" y="419100"/>
          <a:ext cx="1276350"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3657600"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2</xdr:row>
      <xdr:rowOff>19050</xdr:rowOff>
    </xdr:from>
    <xdr:to>
      <xdr:col>6</xdr:col>
      <xdr:colOff>447675</xdr:colOff>
      <xdr:row>3</xdr:row>
      <xdr:rowOff>152400</xdr:rowOff>
    </xdr:to>
    <xdr:sp macro="" textlink="">
      <xdr:nvSpPr>
        <xdr:cNvPr id="2" name="Rectángulo: esquinas redondeadas 1">
          <a:hlinkClick r:id="rId1"/>
        </xdr:cNvPr>
        <xdr:cNvSpPr/>
      </xdr:nvSpPr>
      <xdr:spPr>
        <a:xfrm>
          <a:off x="684847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1295400</xdr:colOff>
      <xdr:row>3</xdr:row>
      <xdr:rowOff>152400</xdr:rowOff>
    </xdr:to>
    <xdr:sp macro="" textlink="">
      <xdr:nvSpPr>
        <xdr:cNvPr id="3" name="Rectángulo: esquinas redondeadas 2">
          <a:hlinkClick r:id="rId2"/>
        </xdr:cNvPr>
        <xdr:cNvSpPr/>
      </xdr:nvSpPr>
      <xdr:spPr>
        <a:xfrm>
          <a:off x="5267325" y="40957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990600</xdr:colOff>
      <xdr:row>2</xdr:row>
      <xdr:rowOff>47625</xdr:rowOff>
    </xdr:from>
    <xdr:to>
      <xdr:col>2</xdr:col>
      <xdr:colOff>2428875</xdr:colOff>
      <xdr:row>3</xdr:row>
      <xdr:rowOff>180975</xdr:rowOff>
    </xdr:to>
    <xdr:sp macro="" textlink="">
      <xdr:nvSpPr>
        <xdr:cNvPr id="4" name="Rectángulo: esquinas redondeadas 3">
          <a:hlinkClick r:id="rId3"/>
        </xdr:cNvPr>
        <xdr:cNvSpPr/>
      </xdr:nvSpPr>
      <xdr:spPr>
        <a:xfrm>
          <a:off x="2009775" y="43815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590550</xdr:colOff>
      <xdr:row>2</xdr:row>
      <xdr:rowOff>28575</xdr:rowOff>
    </xdr:from>
    <xdr:to>
      <xdr:col>7</xdr:col>
      <xdr:colOff>419100</xdr:colOff>
      <xdr:row>3</xdr:row>
      <xdr:rowOff>161925</xdr:rowOff>
    </xdr:to>
    <xdr:sp macro="" textlink="">
      <xdr:nvSpPr>
        <xdr:cNvPr id="5" name="Rectángulo: esquinas redondeadas 4">
          <a:hlinkClick r:id="rId4"/>
        </xdr:cNvPr>
        <xdr:cNvSpPr/>
      </xdr:nvSpPr>
      <xdr:spPr>
        <a:xfrm>
          <a:off x="8429625" y="419100"/>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800100</xdr:colOff>
      <xdr:row>3</xdr:row>
      <xdr:rowOff>161925</xdr:rowOff>
    </xdr:to>
    <xdr:sp macro="" textlink="">
      <xdr:nvSpPr>
        <xdr:cNvPr id="6" name="Rectángulo: esquinas redondeadas 5">
          <a:hlinkClick r:id="rId5"/>
        </xdr:cNvPr>
        <xdr:cNvSpPr/>
      </xdr:nvSpPr>
      <xdr:spPr>
        <a:xfrm>
          <a:off x="381000" y="419100"/>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57150</xdr:colOff>
      <xdr:row>2</xdr:row>
      <xdr:rowOff>38100</xdr:rowOff>
    </xdr:from>
    <xdr:to>
      <xdr:col>4</xdr:col>
      <xdr:colOff>104775</xdr:colOff>
      <xdr:row>3</xdr:row>
      <xdr:rowOff>171450</xdr:rowOff>
    </xdr:to>
    <xdr:sp macro="" textlink="">
      <xdr:nvSpPr>
        <xdr:cNvPr id="7" name="Rectángulo: esquinas redondeadas 6">
          <a:hlinkClick r:id="rId6"/>
        </xdr:cNvPr>
        <xdr:cNvSpPr/>
      </xdr:nvSpPr>
      <xdr:spPr>
        <a:xfrm>
          <a:off x="3657600" y="428625"/>
          <a:ext cx="1438275" cy="323850"/>
        </a:xfrm>
        <a:prstGeom prst="roundRect">
          <a:avLst/>
        </a:prstGeom>
        <a:solidFill>
          <a:srgbClr val="C6E0B3"/>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xdr:row>
      <xdr:rowOff>9525</xdr:rowOff>
    </xdr:from>
    <xdr:to>
      <xdr:col>6</xdr:col>
      <xdr:colOff>723900</xdr:colOff>
      <xdr:row>2</xdr:row>
      <xdr:rowOff>95250</xdr:rowOff>
    </xdr:to>
    <xdr:sp macro="" textlink="">
      <xdr:nvSpPr>
        <xdr:cNvPr id="2" name="Rectángulo: esquinas redondeadas 1">
          <a:hlinkClick r:id="rId1"/>
        </xdr:cNvPr>
        <xdr:cNvSpPr/>
      </xdr:nvSpPr>
      <xdr:spPr>
        <a:xfrm>
          <a:off x="7153275" y="200025"/>
          <a:ext cx="1438275" cy="323850"/>
        </a:xfrm>
        <a:prstGeom prst="roundRect">
          <a:avLst/>
        </a:prstGeom>
        <a:solidFill>
          <a:srgbClr val="548235"/>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showGridLines="0" workbookViewId="0" topLeftCell="A1"/>
  </sheetViews>
  <sheetFormatPr defaultColWidth="11.421875" defaultRowHeight="15"/>
  <sheetData>
    <row r="1" ht="15.75" thickBot="1"/>
    <row r="2" spans="2:15" ht="15">
      <c r="B2" s="2"/>
      <c r="C2" s="3"/>
      <c r="D2" s="3"/>
      <c r="E2" s="3"/>
      <c r="F2" s="3"/>
      <c r="G2" s="3"/>
      <c r="H2" s="3"/>
      <c r="I2" s="3"/>
      <c r="J2" s="3"/>
      <c r="K2" s="3"/>
      <c r="L2" s="3"/>
      <c r="M2" s="3"/>
      <c r="N2" s="3"/>
      <c r="O2" s="4"/>
    </row>
    <row r="3" spans="2:15" ht="23.25">
      <c r="B3" s="83" t="s">
        <v>85</v>
      </c>
      <c r="C3" s="84"/>
      <c r="D3" s="84"/>
      <c r="E3" s="84"/>
      <c r="F3" s="84"/>
      <c r="G3" s="84"/>
      <c r="H3" s="84"/>
      <c r="I3" s="84"/>
      <c r="J3" s="84"/>
      <c r="K3" s="84"/>
      <c r="L3" s="84"/>
      <c r="M3" s="84"/>
      <c r="N3" s="84"/>
      <c r="O3" s="85"/>
    </row>
    <row r="4" spans="2:15" ht="23.25">
      <c r="B4" s="83" t="s">
        <v>11</v>
      </c>
      <c r="C4" s="84"/>
      <c r="D4" s="84"/>
      <c r="E4" s="84"/>
      <c r="F4" s="84"/>
      <c r="G4" s="84"/>
      <c r="H4" s="84"/>
      <c r="I4" s="84"/>
      <c r="J4" s="84"/>
      <c r="K4" s="84"/>
      <c r="L4" s="84"/>
      <c r="M4" s="84"/>
      <c r="N4" s="84"/>
      <c r="O4" s="85"/>
    </row>
    <row r="5" spans="2:15" ht="15">
      <c r="B5" s="5"/>
      <c r="C5" s="6"/>
      <c r="D5" s="6"/>
      <c r="E5" s="6"/>
      <c r="F5" s="6"/>
      <c r="G5" s="6"/>
      <c r="H5" s="6"/>
      <c r="I5" s="6"/>
      <c r="J5" s="6"/>
      <c r="K5" s="6"/>
      <c r="L5" s="6"/>
      <c r="M5" s="6"/>
      <c r="N5" s="6"/>
      <c r="O5" s="7"/>
    </row>
    <row r="6" spans="2:15" ht="15">
      <c r="B6" s="5"/>
      <c r="C6" s="86" t="s">
        <v>101</v>
      </c>
      <c r="D6" s="86"/>
      <c r="E6" s="86"/>
      <c r="F6" s="86"/>
      <c r="G6" s="86"/>
      <c r="H6" s="86"/>
      <c r="I6" s="86"/>
      <c r="J6" s="86"/>
      <c r="K6" s="86"/>
      <c r="L6" s="86"/>
      <c r="M6" s="86"/>
      <c r="N6" s="86"/>
      <c r="O6" s="7"/>
    </row>
    <row r="7" spans="2:15" ht="15">
      <c r="B7" s="5"/>
      <c r="C7" s="86"/>
      <c r="D7" s="86"/>
      <c r="E7" s="86"/>
      <c r="F7" s="86"/>
      <c r="G7" s="86"/>
      <c r="H7" s="86"/>
      <c r="I7" s="86"/>
      <c r="J7" s="86"/>
      <c r="K7" s="86"/>
      <c r="L7" s="86"/>
      <c r="M7" s="86"/>
      <c r="N7" s="86"/>
      <c r="O7" s="7"/>
    </row>
    <row r="8" spans="2:15" ht="15">
      <c r="B8" s="5"/>
      <c r="C8" s="6"/>
      <c r="D8" s="6"/>
      <c r="E8" s="6"/>
      <c r="F8" s="6"/>
      <c r="G8" s="6"/>
      <c r="H8" s="6"/>
      <c r="I8" s="6"/>
      <c r="J8" s="6"/>
      <c r="K8" s="6"/>
      <c r="L8" s="6"/>
      <c r="M8" s="6"/>
      <c r="N8" s="6"/>
      <c r="O8" s="7"/>
    </row>
    <row r="9" spans="2:15" ht="15">
      <c r="B9" s="5"/>
      <c r="C9" s="6"/>
      <c r="D9" s="6"/>
      <c r="E9" s="6"/>
      <c r="F9" s="6"/>
      <c r="G9" s="6"/>
      <c r="H9" s="6"/>
      <c r="I9" s="6"/>
      <c r="J9" s="6"/>
      <c r="K9" s="6"/>
      <c r="L9" s="6"/>
      <c r="M9" s="6"/>
      <c r="N9" s="6"/>
      <c r="O9" s="7"/>
    </row>
    <row r="10" spans="2:15" ht="15">
      <c r="B10" s="5"/>
      <c r="C10" s="6"/>
      <c r="D10" s="6"/>
      <c r="E10" s="6"/>
      <c r="F10" s="6"/>
      <c r="G10" s="6"/>
      <c r="H10" s="6"/>
      <c r="I10" s="6"/>
      <c r="J10" s="6"/>
      <c r="K10" s="6"/>
      <c r="L10" s="6"/>
      <c r="M10" s="6"/>
      <c r="N10" s="6"/>
      <c r="O10" s="7"/>
    </row>
    <row r="11" spans="2:15" ht="15">
      <c r="B11" s="5"/>
      <c r="C11" s="6"/>
      <c r="D11" s="6"/>
      <c r="E11" s="6"/>
      <c r="F11" s="6"/>
      <c r="G11" s="6"/>
      <c r="H11" s="6"/>
      <c r="I11" s="6"/>
      <c r="J11" s="6"/>
      <c r="K11" s="6"/>
      <c r="L11" s="6"/>
      <c r="M11" s="6"/>
      <c r="N11" s="6"/>
      <c r="O11" s="7"/>
    </row>
    <row r="12" spans="2:15" ht="15">
      <c r="B12" s="5"/>
      <c r="C12" s="6"/>
      <c r="D12" s="6"/>
      <c r="E12" s="6"/>
      <c r="F12" s="6"/>
      <c r="G12" s="6"/>
      <c r="H12" s="6"/>
      <c r="I12" s="6"/>
      <c r="J12" s="6"/>
      <c r="K12" s="6"/>
      <c r="L12" s="6"/>
      <c r="M12" s="6"/>
      <c r="N12" s="6"/>
      <c r="O12" s="7"/>
    </row>
    <row r="13" spans="2:15" ht="15">
      <c r="B13" s="5"/>
      <c r="C13" s="6"/>
      <c r="D13" s="6"/>
      <c r="E13" s="6"/>
      <c r="F13" s="6"/>
      <c r="G13" s="6"/>
      <c r="H13" s="6"/>
      <c r="I13" s="6"/>
      <c r="J13" s="6"/>
      <c r="K13" s="6"/>
      <c r="L13" s="6"/>
      <c r="M13" s="6"/>
      <c r="N13" s="6"/>
      <c r="O13" s="7"/>
    </row>
    <row r="14" spans="2:15" ht="15">
      <c r="B14" s="5"/>
      <c r="C14" s="6"/>
      <c r="D14" s="6"/>
      <c r="E14" s="6"/>
      <c r="F14" s="6"/>
      <c r="G14" s="6"/>
      <c r="H14" s="6"/>
      <c r="I14" s="6"/>
      <c r="J14" s="6"/>
      <c r="K14" s="6"/>
      <c r="L14" s="6"/>
      <c r="M14" s="6"/>
      <c r="N14" s="6"/>
      <c r="O14" s="7"/>
    </row>
    <row r="15" spans="2:15" ht="15">
      <c r="B15" s="5"/>
      <c r="C15" s="6"/>
      <c r="D15" s="6"/>
      <c r="E15" s="6"/>
      <c r="F15" s="6"/>
      <c r="G15" s="6"/>
      <c r="H15" s="6"/>
      <c r="I15" s="6"/>
      <c r="J15" s="6"/>
      <c r="K15" s="6"/>
      <c r="L15" s="6"/>
      <c r="M15" s="6"/>
      <c r="N15" s="6"/>
      <c r="O15" s="7"/>
    </row>
    <row r="16" spans="2:15" ht="15">
      <c r="B16" s="5"/>
      <c r="C16" s="6"/>
      <c r="D16" s="6"/>
      <c r="E16" s="6"/>
      <c r="F16" s="6"/>
      <c r="G16" s="6"/>
      <c r="H16" s="6"/>
      <c r="I16" s="6"/>
      <c r="J16" s="6"/>
      <c r="K16" s="6"/>
      <c r="L16" s="6"/>
      <c r="M16" s="6"/>
      <c r="N16" s="6"/>
      <c r="O16" s="7"/>
    </row>
    <row r="17" spans="2:15" ht="15">
      <c r="B17" s="5"/>
      <c r="C17" s="6"/>
      <c r="D17" s="6"/>
      <c r="E17" s="6"/>
      <c r="F17" s="6"/>
      <c r="G17" s="6"/>
      <c r="H17" s="6"/>
      <c r="I17" s="6"/>
      <c r="J17" s="6"/>
      <c r="K17" s="6"/>
      <c r="L17" s="6"/>
      <c r="M17" s="6"/>
      <c r="N17" s="6"/>
      <c r="O17" s="7"/>
    </row>
    <row r="18" spans="2:15" ht="15.75" thickBot="1">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T19"/>
  <sheetViews>
    <sheetView tabSelected="1" workbookViewId="0" topLeftCell="B1">
      <selection activeCell="D9" sqref="D9"/>
    </sheetView>
  </sheetViews>
  <sheetFormatPr defaultColWidth="11.421875" defaultRowHeight="15"/>
  <cols>
    <col min="1" max="1" width="6.421875" style="1" customWidth="1"/>
    <col min="2" max="2" width="34.28125" style="1" customWidth="1"/>
    <col min="3" max="3" width="13.28125" style="1" customWidth="1"/>
    <col min="4" max="4" width="27.421875" style="1" customWidth="1"/>
    <col min="5" max="5" width="57.421875" style="1" customWidth="1"/>
    <col min="6" max="6" width="30.140625" style="1" customWidth="1"/>
    <col min="7" max="7" width="15.7109375" style="1" customWidth="1"/>
    <col min="8" max="9" width="11.421875" style="42" customWidth="1"/>
    <col min="10" max="10" width="11.8515625" style="42" bestFit="1" customWidth="1"/>
    <col min="11" max="16384" width="11.421875" style="1" customWidth="1"/>
  </cols>
  <sheetData>
    <row r="5" ht="15.75" thickBot="1"/>
    <row r="6" spans="2:7" ht="15">
      <c r="B6" s="11"/>
      <c r="C6" s="12"/>
      <c r="D6" s="12"/>
      <c r="E6" s="12"/>
      <c r="F6" s="12"/>
      <c r="G6" s="13"/>
    </row>
    <row r="7" spans="2:20" ht="21">
      <c r="B7" s="87" t="s">
        <v>121</v>
      </c>
      <c r="C7" s="88"/>
      <c r="D7" s="88"/>
      <c r="E7" s="88"/>
      <c r="F7" s="88"/>
      <c r="G7" s="89"/>
      <c r="T7" s="1" t="s">
        <v>12</v>
      </c>
    </row>
    <row r="8" spans="2:20" ht="15.75" thickBot="1">
      <c r="B8" s="14"/>
      <c r="C8" s="15"/>
      <c r="D8" s="15"/>
      <c r="E8" s="15"/>
      <c r="F8" s="15"/>
      <c r="G8" s="16"/>
      <c r="T8" s="1" t="s">
        <v>13</v>
      </c>
    </row>
    <row r="9" spans="2:20" ht="15.75" thickBot="1">
      <c r="B9" s="92" t="s">
        <v>150</v>
      </c>
      <c r="C9" s="93"/>
      <c r="D9" s="81">
        <v>44256</v>
      </c>
      <c r="E9" s="15"/>
      <c r="F9" s="15"/>
      <c r="G9" s="16"/>
      <c r="T9" s="1" t="s">
        <v>14</v>
      </c>
    </row>
    <row r="10" spans="2:7" ht="15">
      <c r="B10" s="14"/>
      <c r="C10" s="15"/>
      <c r="D10" s="15"/>
      <c r="E10" s="15"/>
      <c r="F10" s="15"/>
      <c r="G10" s="82">
        <v>43545</v>
      </c>
    </row>
    <row r="11" spans="2:7" ht="15">
      <c r="B11" s="22" t="s">
        <v>15</v>
      </c>
      <c r="C11" s="23" t="s">
        <v>16</v>
      </c>
      <c r="D11" s="24" t="s">
        <v>6</v>
      </c>
      <c r="E11" s="23" t="s">
        <v>7</v>
      </c>
      <c r="F11" s="23" t="s">
        <v>17</v>
      </c>
      <c r="G11" s="25" t="s">
        <v>87</v>
      </c>
    </row>
    <row r="12" spans="2:10" ht="15">
      <c r="B12" s="21" t="s">
        <v>0</v>
      </c>
      <c r="C12" s="57" t="s">
        <v>14</v>
      </c>
      <c r="D12" s="60"/>
      <c r="E12" s="58"/>
      <c r="F12" s="59"/>
      <c r="G12" s="56" t="str">
        <f>+IF(C12="SI",IF(F12&lt;$G$10,"DESACTUALIZADO",""),"")</f>
        <v/>
      </c>
      <c r="H12" s="42">
        <f aca="true" t="shared" si="0" ref="H12:H17">+IF(C12="N/A",1,0)</f>
        <v>1</v>
      </c>
      <c r="I12" s="42">
        <f aca="true" t="shared" si="1" ref="I12:I17">+IF(C12="Si",1,0)</f>
        <v>0</v>
      </c>
      <c r="J12" s="42">
        <f aca="true" t="shared" si="2" ref="J12:J17">+IF(C12="No",1,0)</f>
        <v>0</v>
      </c>
    </row>
    <row r="13" spans="2:10" ht="15">
      <c r="B13" s="21" t="s">
        <v>1</v>
      </c>
      <c r="C13" s="57" t="s">
        <v>14</v>
      </c>
      <c r="D13" s="60"/>
      <c r="E13" s="58"/>
      <c r="F13" s="59"/>
      <c r="G13" s="56" t="str">
        <f aca="true" t="shared" si="3" ref="G13:G17">+IF(C13="SI",IF(F13&lt;$G$10,"DESACTUALIZADO",""),"")</f>
        <v/>
      </c>
      <c r="H13" s="42">
        <f t="shared" si="0"/>
        <v>1</v>
      </c>
      <c r="I13" s="42">
        <f t="shared" si="1"/>
        <v>0</v>
      </c>
      <c r="J13" s="42">
        <f t="shared" si="2"/>
        <v>0</v>
      </c>
    </row>
    <row r="14" spans="2:20" ht="15">
      <c r="B14" s="21" t="s">
        <v>2</v>
      </c>
      <c r="C14" s="57" t="s">
        <v>14</v>
      </c>
      <c r="D14" s="60"/>
      <c r="E14" s="58"/>
      <c r="F14" s="59"/>
      <c r="G14" s="56" t="str">
        <f t="shared" si="3"/>
        <v/>
      </c>
      <c r="H14" s="42">
        <f t="shared" si="0"/>
        <v>1</v>
      </c>
      <c r="I14" s="42">
        <f t="shared" si="1"/>
        <v>0</v>
      </c>
      <c r="J14" s="42">
        <f t="shared" si="2"/>
        <v>0</v>
      </c>
      <c r="T14" s="49">
        <v>43545</v>
      </c>
    </row>
    <row r="15" spans="2:10" ht="15">
      <c r="B15" s="21" t="s">
        <v>3</v>
      </c>
      <c r="C15" s="57" t="s">
        <v>12</v>
      </c>
      <c r="D15" s="60">
        <v>42580</v>
      </c>
      <c r="E15" s="58" t="s">
        <v>153</v>
      </c>
      <c r="F15" s="59">
        <v>43725</v>
      </c>
      <c r="G15" s="56" t="str">
        <f t="shared" si="3"/>
        <v/>
      </c>
      <c r="H15" s="42">
        <f t="shared" si="0"/>
        <v>0</v>
      </c>
      <c r="I15" s="42">
        <f t="shared" si="1"/>
        <v>1</v>
      </c>
      <c r="J15" s="42">
        <f t="shared" si="2"/>
        <v>0</v>
      </c>
    </row>
    <row r="16" spans="2:10" ht="15">
      <c r="B16" s="21" t="s">
        <v>4</v>
      </c>
      <c r="C16" s="57" t="s">
        <v>12</v>
      </c>
      <c r="D16" s="60">
        <v>44254</v>
      </c>
      <c r="E16" s="58" t="s">
        <v>157</v>
      </c>
      <c r="F16" s="59">
        <v>44254</v>
      </c>
      <c r="G16" s="56" t="str">
        <f t="shared" si="3"/>
        <v/>
      </c>
      <c r="H16" s="42">
        <f t="shared" si="0"/>
        <v>0</v>
      </c>
      <c r="I16" s="42">
        <f t="shared" si="1"/>
        <v>1</v>
      </c>
      <c r="J16" s="42">
        <f t="shared" si="2"/>
        <v>0</v>
      </c>
    </row>
    <row r="17" spans="2:10" ht="15">
      <c r="B17" s="21" t="s">
        <v>5</v>
      </c>
      <c r="C17" s="57" t="s">
        <v>12</v>
      </c>
      <c r="D17" s="60">
        <v>43360</v>
      </c>
      <c r="E17" s="58" t="s">
        <v>154</v>
      </c>
      <c r="F17" s="59">
        <v>43845</v>
      </c>
      <c r="G17" s="56" t="str">
        <f t="shared" si="3"/>
        <v/>
      </c>
      <c r="H17" s="42">
        <f t="shared" si="0"/>
        <v>0</v>
      </c>
      <c r="I17" s="42">
        <f t="shared" si="1"/>
        <v>1</v>
      </c>
      <c r="J17" s="42">
        <f t="shared" si="2"/>
        <v>0</v>
      </c>
    </row>
    <row r="18" spans="2:7" ht="15">
      <c r="B18" s="14"/>
      <c r="C18" s="15"/>
      <c r="D18" s="15"/>
      <c r="E18" s="15"/>
      <c r="F18" s="15"/>
      <c r="G18" s="16"/>
    </row>
    <row r="19" spans="2:7" ht="94.5" customHeight="1" thickBot="1">
      <c r="B19" s="72" t="s">
        <v>104</v>
      </c>
      <c r="C19" s="90" t="s">
        <v>161</v>
      </c>
      <c r="D19" s="90"/>
      <c r="E19" s="90"/>
      <c r="F19" s="90"/>
      <c r="G19" s="91"/>
    </row>
  </sheetData>
  <sheetProtection algorithmName="SHA-512" hashValue="25M01pyRemgaH4CA3gaV6VpBPMwYEpT0BiYjb7YwtGfTlh3I8D8o3d0veWwkPa7DQ+yiOEb8qu00YEaezh5kWw==" saltValue="HJ3GI+QJ+qAq7O7pTyfWrA==" spinCount="100000" sheet="1" objects="1" scenarios="1"/>
  <mergeCells count="3">
    <mergeCell ref="B7:G7"/>
    <mergeCell ref="C19:G19"/>
    <mergeCell ref="B9:C9"/>
  </mergeCells>
  <dataValidations count="2">
    <dataValidation type="date" allowBlank="1" showInputMessage="1" showErrorMessage="1" sqref="F12:F17 D12:D17">
      <formula1>40544</formula1>
      <formula2>44255</formula2>
    </dataValidation>
    <dataValidation type="list" allowBlank="1" showInputMessage="1" showErrorMessage="1" sqref="C12:C17">
      <formula1>$T$7:$T$9</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3"/>
  <sheetViews>
    <sheetView workbookViewId="0" topLeftCell="AS1">
      <selection activeCell="BE4" sqref="BE4"/>
    </sheetView>
  </sheetViews>
  <sheetFormatPr defaultColWidth="11.421875" defaultRowHeight="15"/>
  <sheetData>
    <row r="2" spans="1:57" ht="15">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ht="15">
      <c r="A3" t="str">
        <f>+USUARIOS!C12</f>
        <v>N/A</v>
      </c>
      <c r="B3" t="str">
        <f>+USUARIOS!C13</f>
        <v>N/A</v>
      </c>
      <c r="C3" t="str">
        <f>+USUARIOS!C14</f>
        <v>N/A</v>
      </c>
      <c r="D3" t="str">
        <f>+USUARIOS!C15</f>
        <v>Si</v>
      </c>
      <c r="E3" t="str">
        <f>+USUARIOS!C16</f>
        <v>Si</v>
      </c>
      <c r="F3" t="str">
        <f>+USUARIOS!C17</f>
        <v>Si</v>
      </c>
      <c r="G3">
        <f>+ABOGADOS!D11</f>
        <v>2</v>
      </c>
      <c r="H3">
        <f>+ABOGADOS!D12</f>
        <v>2</v>
      </c>
      <c r="I3">
        <f>+ABOGADOS!D13</f>
        <v>2</v>
      </c>
      <c r="J3">
        <f>+ABOGADOS!D14</f>
        <v>2</v>
      </c>
      <c r="K3">
        <f>+ABOGADOS!D17</f>
        <v>0</v>
      </c>
      <c r="L3">
        <f>+ABOGADOS!D18</f>
        <v>0</v>
      </c>
      <c r="M3">
        <f>+ABOGADOS!G10</f>
        <v>2</v>
      </c>
      <c r="N3">
        <f>+ABOGADOS!G11</f>
        <v>2</v>
      </c>
      <c r="O3">
        <f>+ABOGADOS!G12</f>
        <v>2</v>
      </c>
      <c r="Q3">
        <f>+JUDICIALES!D11</f>
        <v>342</v>
      </c>
      <c r="R3">
        <f>+JUDICIALES!D12</f>
        <v>342</v>
      </c>
      <c r="S3">
        <f>+JUDICIALES!D13</f>
        <v>0</v>
      </c>
      <c r="T3">
        <f>+JUDICIALES!D16</f>
        <v>0</v>
      </c>
      <c r="U3">
        <f>+JUDICIALES!D17</f>
        <v>0</v>
      </c>
      <c r="V3">
        <f>+JUDICIALES!D21</f>
        <v>151</v>
      </c>
      <c r="W3">
        <f>+JUDICIALES!D22</f>
        <v>80</v>
      </c>
      <c r="X3">
        <f>+JUDICIALES!G9</f>
        <v>2</v>
      </c>
      <c r="Y3">
        <f>+JUDICIALES!G10</f>
        <v>2</v>
      </c>
      <c r="Z3">
        <f>+JUDICIALES!G11</f>
        <v>2</v>
      </c>
      <c r="AA3">
        <f>+JUDICIALES!G15</f>
        <v>145</v>
      </c>
      <c r="AB3">
        <f>+JUDICIALES!G16</f>
        <v>43</v>
      </c>
      <c r="AC3">
        <f>+JUDICIALES!G17</f>
        <v>43</v>
      </c>
      <c r="AD3">
        <f>+JUDICIALES!G18</f>
        <v>108</v>
      </c>
      <c r="AE3">
        <f>+JUDICIALES!G21</f>
        <v>10</v>
      </c>
      <c r="AF3">
        <f>+JUDICIALES!G22</f>
        <v>6</v>
      </c>
      <c r="AG3">
        <f>+JUDICIALES!G23</f>
        <v>19</v>
      </c>
      <c r="AH3">
        <f>+JUDICIALES!G24</f>
        <v>8</v>
      </c>
      <c r="AI3">
        <f>+JUDICIALES!H21</f>
        <v>10</v>
      </c>
      <c r="AJ3">
        <f>+JUDICIALES!H22</f>
        <v>3</v>
      </c>
      <c r="AK3">
        <f>+JUDICIALES!H23</f>
        <v>19</v>
      </c>
      <c r="AL3">
        <f>+JUDICIALES!H24</f>
        <v>8</v>
      </c>
      <c r="AM3">
        <f>+PREJUDICIALES!D10</f>
        <v>0</v>
      </c>
      <c r="AN3">
        <f>+PREJUDICIALES!D11</f>
        <v>0</v>
      </c>
      <c r="AO3">
        <f>+PREJUDICIALES!D12</f>
        <v>0</v>
      </c>
      <c r="AP3">
        <f>+PREJUDICIALES!D13</f>
        <v>0</v>
      </c>
      <c r="AQ3">
        <f>+PREJUDICIALES!D14</f>
        <v>0</v>
      </c>
      <c r="AR3">
        <f>+PREJUDICIALES!D17</f>
        <v>0</v>
      </c>
      <c r="AS3">
        <f>+PREJUDICIALES!D18</f>
        <v>0</v>
      </c>
      <c r="AT3">
        <f>+PREJUDICIALES!G12</f>
        <v>0</v>
      </c>
      <c r="AU3">
        <f>+PREJUDICIALES!G13</f>
        <v>0</v>
      </c>
      <c r="AV3">
        <f>+ARBITRAMENTOS!D9</f>
        <v>0</v>
      </c>
      <c r="AW3">
        <f>+ARBITRAMENTOS!D10</f>
        <v>0</v>
      </c>
      <c r="AX3" t="str">
        <f>+PAGOS!D9</f>
        <v>No</v>
      </c>
      <c r="AY3">
        <f>+PAGOS!D10</f>
        <v>0</v>
      </c>
      <c r="AZ3" t="str">
        <f>+USUARIOS!C19</f>
        <v>Se logró la creación del rol de Secretario Ténico en el sistema eKOGUI.</v>
      </c>
      <c r="BA3" t="str">
        <f>+ABOGADOS!C21</f>
        <v>Se ha venido fortaleciendo el rol de los abogados con la asignación de una nueva profesional, contándose a la fecha con 2 abogados asignados para eKOGUI.</v>
      </c>
      <c r="BB3" t="str">
        <f>+JUDICIALES!F28</f>
        <v xml:space="preserve">Se destaca que se ha trabajado en la actualización y asignación de abogado a 128 procesos judiciales que estaban pendientes. 
La Corporacón no cuenta con otro Sistema de Gestión e Información Litigiosa.
A la fecha (1-03-2021) se tienen 108 procesos sin calificación de riesgo en el sistema eKOGUI, por lo tanto, se recomienda la gestión al respecto (Llevar al aplicativo SGI_ALMERA para control y seguimiento)
</v>
      </c>
      <c r="BC3" t="str">
        <f>+PREJUDICIALES!F17</f>
        <v>Se destaca que se ha trabajado en la actualización y gestión de las 43 fichas para comité de conciliación (prejudiciales), faltando la creación y trámite de dichas fichas en el sistema para evidenciar gestión en el módulo de conciliaciones de eKOGUI. (Llevar al aplicativo SGI_ALMERA para control y seguimiento).</v>
      </c>
      <c r="BD3" t="str">
        <f>+ARBITRAMENTOS!C13</f>
        <v>El profesional del proceso Gestión Juridica manifestó que la Corporación no maneja actuaciones que se desarrollen en tribunales
de arbitramento.</v>
      </c>
      <c r="BE3" t="str">
        <f>+PAGOS!F8</f>
        <v>La Corporación no ha realizado pagos de procesos judiciales a través del SIIF porque no han aplicado</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5"/>
  <sheetViews>
    <sheetView showGridLines="0" workbookViewId="0" topLeftCell="A1">
      <selection activeCell="D7" sqref="D7"/>
    </sheetView>
  </sheetViews>
  <sheetFormatPr defaultColWidth="11.421875" defaultRowHeight="15"/>
  <cols>
    <col min="1" max="1" width="3.8515625" style="1" customWidth="1"/>
    <col min="2" max="2" width="11.421875" style="1" customWidth="1"/>
    <col min="3" max="3" width="48.140625" style="1" bestFit="1" customWidth="1"/>
    <col min="4" max="4" width="20.8515625" style="1" customWidth="1"/>
    <col min="5" max="5" width="6.28125" style="1" customWidth="1"/>
    <col min="6" max="6" width="41.421875" style="1" customWidth="1"/>
    <col min="7" max="7" width="24.140625" style="1" customWidth="1"/>
    <col min="8" max="8" width="7.28125" style="1" customWidth="1"/>
    <col min="9" max="16384" width="11.421875" style="1" customWidth="1"/>
  </cols>
  <sheetData>
    <row r="1" ht="15.75" thickBot="1"/>
    <row r="2" spans="2:8" ht="15">
      <c r="B2" s="29"/>
      <c r="C2" s="30"/>
      <c r="D2" s="30"/>
      <c r="E2" s="30"/>
      <c r="F2" s="30"/>
      <c r="G2" s="30"/>
      <c r="H2" s="31"/>
    </row>
    <row r="3" spans="2:22" ht="15">
      <c r="B3" s="14"/>
      <c r="C3" s="15"/>
      <c r="D3" s="15"/>
      <c r="E3" s="15"/>
      <c r="F3" s="15"/>
      <c r="G3" s="15"/>
      <c r="H3" s="16"/>
      <c r="V3" s="28">
        <f>+IF(D12&lt;=10,D12,IF(ROUNDDOWN(D12*10%,0)&lt;10,10,ROUNDDOWN(D12*10%,0)))</f>
        <v>2</v>
      </c>
    </row>
    <row r="4" spans="2:8" ht="15">
      <c r="B4" s="14"/>
      <c r="C4" s="15"/>
      <c r="D4" s="15"/>
      <c r="E4" s="15"/>
      <c r="F4" s="15"/>
      <c r="G4" s="15"/>
      <c r="H4" s="16"/>
    </row>
    <row r="5" spans="2:8" ht="15">
      <c r="B5" s="14"/>
      <c r="C5" s="15"/>
      <c r="D5" s="15"/>
      <c r="E5" s="15"/>
      <c r="F5" s="15"/>
      <c r="G5" s="15"/>
      <c r="H5" s="16"/>
    </row>
    <row r="6" spans="2:8" ht="15" customHeight="1">
      <c r="B6" s="14"/>
      <c r="C6" s="27"/>
      <c r="D6" s="27"/>
      <c r="E6" s="27"/>
      <c r="G6" s="32"/>
      <c r="H6" s="33"/>
    </row>
    <row r="7" spans="2:8" ht="17.25" customHeight="1">
      <c r="B7" s="14"/>
      <c r="C7" s="20" t="s">
        <v>124</v>
      </c>
      <c r="D7" s="60">
        <v>44256</v>
      </c>
      <c r="E7" s="26"/>
      <c r="F7" s="94" t="str">
        <f>"Seleccione una muestra de "&amp;V3&amp;" abogados activos y complete la siguiente tabla"</f>
        <v>Seleccione una muestra de 2 abogados activos y complete la siguiente tabla</v>
      </c>
      <c r="G7" s="95"/>
      <c r="H7" s="33"/>
    </row>
    <row r="8" spans="2:20" ht="15">
      <c r="B8" s="14"/>
      <c r="D8" s="15"/>
      <c r="E8" s="15"/>
      <c r="F8" s="96"/>
      <c r="G8" s="97"/>
      <c r="H8" s="16"/>
      <c r="T8" s="1" t="s">
        <v>13</v>
      </c>
    </row>
    <row r="9" spans="2:20" ht="23.25">
      <c r="B9" s="14"/>
      <c r="C9" s="34" t="s">
        <v>119</v>
      </c>
      <c r="E9" s="6"/>
      <c r="F9" s="24" t="s">
        <v>108</v>
      </c>
      <c r="G9" s="24" t="s">
        <v>19</v>
      </c>
      <c r="H9" s="16"/>
      <c r="T9" s="1" t="s">
        <v>14</v>
      </c>
    </row>
    <row r="10" spans="2:8" ht="15">
      <c r="B10" s="14"/>
      <c r="C10" s="23" t="s">
        <v>120</v>
      </c>
      <c r="D10" s="23" t="s">
        <v>23</v>
      </c>
      <c r="E10" s="6"/>
      <c r="F10" s="20" t="s">
        <v>105</v>
      </c>
      <c r="G10" s="57">
        <v>2</v>
      </c>
      <c r="H10" s="16"/>
    </row>
    <row r="11" spans="2:8" ht="15">
      <c r="B11" s="14"/>
      <c r="C11" s="20" t="s">
        <v>21</v>
      </c>
      <c r="D11" s="57">
        <v>2</v>
      </c>
      <c r="E11" s="6"/>
      <c r="F11" s="20" t="s">
        <v>106</v>
      </c>
      <c r="G11" s="57">
        <v>2</v>
      </c>
      <c r="H11" s="16"/>
    </row>
    <row r="12" spans="2:8" ht="15">
      <c r="B12" s="14"/>
      <c r="C12" s="20" t="s">
        <v>22</v>
      </c>
      <c r="D12" s="57">
        <v>2</v>
      </c>
      <c r="E12" s="6"/>
      <c r="F12" s="20" t="s">
        <v>107</v>
      </c>
      <c r="G12" s="57">
        <v>2</v>
      </c>
      <c r="H12" s="16"/>
    </row>
    <row r="13" spans="2:8" ht="15">
      <c r="B13" s="14"/>
      <c r="C13" s="20" t="s">
        <v>26</v>
      </c>
      <c r="D13" s="57">
        <v>2</v>
      </c>
      <c r="E13" s="6"/>
      <c r="F13" s="53" t="s">
        <v>113</v>
      </c>
      <c r="G13" s="52"/>
      <c r="H13" s="16"/>
    </row>
    <row r="14" spans="2:8" ht="15">
      <c r="B14" s="14"/>
      <c r="C14" s="20" t="s">
        <v>20</v>
      </c>
      <c r="D14" s="57">
        <v>2</v>
      </c>
      <c r="E14" s="6"/>
      <c r="F14" s="54" t="s">
        <v>114</v>
      </c>
      <c r="G14" s="55"/>
      <c r="H14" s="16"/>
    </row>
    <row r="15" spans="2:8" ht="15">
      <c r="B15" s="14"/>
      <c r="E15" s="6"/>
      <c r="H15" s="16"/>
    </row>
    <row r="16" spans="2:8" ht="15">
      <c r="B16" s="14"/>
      <c r="C16" s="23" t="s">
        <v>24</v>
      </c>
      <c r="D16" s="23" t="s">
        <v>23</v>
      </c>
      <c r="E16" s="6"/>
      <c r="F16" s="24" t="s">
        <v>117</v>
      </c>
      <c r="G16" s="24" t="s">
        <v>19</v>
      </c>
      <c r="H16" s="16"/>
    </row>
    <row r="17" spans="2:8" ht="15">
      <c r="B17" s="14"/>
      <c r="C17" s="20" t="s">
        <v>122</v>
      </c>
      <c r="D17" s="57">
        <v>0</v>
      </c>
      <c r="E17" s="6"/>
      <c r="F17" s="20" t="s">
        <v>125</v>
      </c>
      <c r="G17" s="57">
        <v>2</v>
      </c>
      <c r="H17" s="16"/>
    </row>
    <row r="18" spans="2:8" ht="15">
      <c r="B18" s="14"/>
      <c r="C18" s="20" t="s">
        <v>123</v>
      </c>
      <c r="D18" s="57">
        <v>0</v>
      </c>
      <c r="E18" s="6"/>
      <c r="F18" s="50" t="s">
        <v>88</v>
      </c>
      <c r="G18" s="57">
        <v>1</v>
      </c>
      <c r="H18" s="16"/>
    </row>
    <row r="19" spans="2:8" ht="15">
      <c r="B19" s="14"/>
      <c r="C19" s="67"/>
      <c r="E19" s="6"/>
      <c r="F19" s="20" t="s">
        <v>110</v>
      </c>
      <c r="G19" s="57">
        <v>1</v>
      </c>
      <c r="H19" s="16"/>
    </row>
    <row r="20" spans="2:8" ht="15.75" thickBot="1">
      <c r="B20" s="14"/>
      <c r="C20" s="67" t="s">
        <v>109</v>
      </c>
      <c r="D20" s="75"/>
      <c r="E20" s="6"/>
      <c r="F20" s="73" t="s">
        <v>25</v>
      </c>
      <c r="G20" s="74">
        <v>0</v>
      </c>
      <c r="H20" s="16"/>
    </row>
    <row r="21" spans="2:8" ht="15">
      <c r="B21" s="14"/>
      <c r="C21" s="98" t="s">
        <v>158</v>
      </c>
      <c r="D21" s="99"/>
      <c r="E21" s="99"/>
      <c r="F21" s="99"/>
      <c r="G21" s="100"/>
      <c r="H21" s="16"/>
    </row>
    <row r="22" spans="2:8" ht="15">
      <c r="B22" s="14"/>
      <c r="C22" s="101"/>
      <c r="D22" s="102"/>
      <c r="E22" s="102"/>
      <c r="F22" s="102"/>
      <c r="G22" s="103"/>
      <c r="H22" s="16"/>
    </row>
    <row r="23" spans="2:8" ht="15">
      <c r="B23" s="14"/>
      <c r="C23" s="101"/>
      <c r="D23" s="102"/>
      <c r="E23" s="102"/>
      <c r="F23" s="102"/>
      <c r="G23" s="103"/>
      <c r="H23" s="16"/>
    </row>
    <row r="24" spans="2:8" ht="15.75" thickBot="1">
      <c r="B24" s="14"/>
      <c r="C24" s="104"/>
      <c r="D24" s="105"/>
      <c r="E24" s="105"/>
      <c r="F24" s="105"/>
      <c r="G24" s="106"/>
      <c r="H24" s="16"/>
    </row>
    <row r="25" spans="2:8" ht="15.75" thickBot="1">
      <c r="B25" s="17"/>
      <c r="C25" s="18"/>
      <c r="D25" s="18"/>
      <c r="E25" s="18"/>
      <c r="F25" s="18"/>
      <c r="G25" s="18"/>
      <c r="H25" s="19"/>
    </row>
  </sheetData>
  <sheetProtection algorithmName="SHA-512" hashValue="ZChrELvPb+j4cIJ1M3PA4+X3uunizEPjU7fllewijEMUQyJxd2/8M7oH0KxRF81/7BiAi4Zo7WHOguM4F+JBrw==" saltValue="H0s3O6ytyRAZ8aR51gBU2A==" spinCount="100000" sheet="1"/>
  <mergeCells count="2">
    <mergeCell ref="F7:G8"/>
    <mergeCell ref="C21:G24"/>
  </mergeCells>
  <dataValidations count="1">
    <dataValidation type="date" allowBlank="1" showInputMessage="1" showErrorMessage="1" sqref="D7">
      <formula1>44197</formula1>
      <formula2>44286</formula2>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34"/>
  <sheetViews>
    <sheetView showGridLines="0" zoomScale="98" zoomScaleNormal="98" workbookViewId="0" topLeftCell="A1">
      <selection activeCell="D8" sqref="D8"/>
    </sheetView>
  </sheetViews>
  <sheetFormatPr defaultColWidth="11.421875" defaultRowHeight="15"/>
  <cols>
    <col min="1" max="1" width="3.8515625" style="1" customWidth="1"/>
    <col min="2" max="2" width="11.421875" style="1" customWidth="1"/>
    <col min="3" max="3" width="56.57421875" style="1" bestFit="1" customWidth="1"/>
    <col min="4" max="4" width="15.28125" style="1" customWidth="1"/>
    <col min="5" max="5" width="6.28125" style="1" customWidth="1"/>
    <col min="6" max="6" width="55.8515625" style="1" bestFit="1" customWidth="1"/>
    <col min="7" max="7" width="11.28125" style="1" customWidth="1"/>
    <col min="8" max="8" width="15.28125" style="1" customWidth="1"/>
    <col min="9" max="9" width="7.28125" style="1" customWidth="1"/>
    <col min="10" max="16384" width="11.421875" style="1" customWidth="1"/>
  </cols>
  <sheetData>
    <row r="1" ht="15.75" thickBot="1"/>
    <row r="2" spans="2:9" ht="9" customHeight="1">
      <c r="B2" s="29"/>
      <c r="C2" s="30"/>
      <c r="D2" s="30"/>
      <c r="E2" s="30"/>
      <c r="F2" s="30"/>
      <c r="G2" s="30"/>
      <c r="H2" s="30"/>
      <c r="I2" s="31"/>
    </row>
    <row r="3" spans="2:23" ht="15">
      <c r="B3" s="14"/>
      <c r="C3" s="15"/>
      <c r="D3" s="15"/>
      <c r="E3" s="15"/>
      <c r="F3" s="15"/>
      <c r="G3" s="15"/>
      <c r="H3" s="15"/>
      <c r="I3" s="16"/>
      <c r="W3" s="28">
        <f>+IF(D17&lt;=10,D17,IF(ROUNDDOWN(D17*10%,0)&lt;10,10,ROUNDDOWN(D17*10%,0)))</f>
        <v>0</v>
      </c>
    </row>
    <row r="4" spans="2:9" ht="15">
      <c r="B4" s="14"/>
      <c r="C4" s="15"/>
      <c r="D4" s="15"/>
      <c r="E4" s="15"/>
      <c r="F4" s="15"/>
      <c r="G4" s="15"/>
      <c r="H4" s="15"/>
      <c r="I4" s="16"/>
    </row>
    <row r="5" spans="2:9" ht="9" customHeight="1">
      <c r="B5" s="14"/>
      <c r="C5" s="15"/>
      <c r="D5" s="15"/>
      <c r="E5" s="15"/>
      <c r="F5" s="15"/>
      <c r="G5" s="15"/>
      <c r="H5" s="15"/>
      <c r="I5" s="16"/>
    </row>
    <row r="6" spans="2:9" ht="19.5" customHeight="1">
      <c r="B6" s="14"/>
      <c r="C6" s="110" t="s">
        <v>74</v>
      </c>
      <c r="D6" s="110"/>
      <c r="E6" s="110"/>
      <c r="F6" s="110"/>
      <c r="G6" s="110"/>
      <c r="H6" s="110"/>
      <c r="I6" s="33"/>
    </row>
    <row r="7" spans="2:21" ht="15">
      <c r="B7" s="14"/>
      <c r="C7" s="15"/>
      <c r="D7" s="15"/>
      <c r="E7" s="15"/>
      <c r="F7" s="15"/>
      <c r="G7" s="15"/>
      <c r="H7" s="15"/>
      <c r="I7" s="16"/>
      <c r="U7" s="1" t="s">
        <v>13</v>
      </c>
    </row>
    <row r="8" spans="2:21" ht="15">
      <c r="B8" s="14"/>
      <c r="C8" s="23" t="s">
        <v>127</v>
      </c>
      <c r="D8" s="60">
        <v>44256</v>
      </c>
      <c r="E8" s="6"/>
      <c r="F8" s="37" t="s">
        <v>116</v>
      </c>
      <c r="G8" s="37" t="s">
        <v>18</v>
      </c>
      <c r="H8" s="15"/>
      <c r="I8" s="16"/>
      <c r="U8" s="1" t="s">
        <v>14</v>
      </c>
    </row>
    <row r="9" spans="2:9" ht="15">
      <c r="B9" s="14"/>
      <c r="E9" s="6"/>
      <c r="F9" s="20" t="s">
        <v>27</v>
      </c>
      <c r="G9" s="57">
        <v>2</v>
      </c>
      <c r="H9" s="15"/>
      <c r="I9" s="16"/>
    </row>
    <row r="10" spans="2:9" ht="15">
      <c r="B10" s="14"/>
      <c r="C10" s="23" t="s">
        <v>126</v>
      </c>
      <c r="D10" s="23" t="s">
        <v>23</v>
      </c>
      <c r="E10" s="6"/>
      <c r="F10" s="20" t="s">
        <v>66</v>
      </c>
      <c r="G10" s="57">
        <v>2</v>
      </c>
      <c r="H10" s="15"/>
      <c r="I10" s="16"/>
    </row>
    <row r="11" spans="2:9" ht="15">
      <c r="B11" s="14"/>
      <c r="C11" s="20" t="s">
        <v>28</v>
      </c>
      <c r="D11" s="57">
        <v>342</v>
      </c>
      <c r="E11" s="6"/>
      <c r="F11" s="20" t="s">
        <v>93</v>
      </c>
      <c r="G11" s="57">
        <v>2</v>
      </c>
      <c r="H11" s="15"/>
      <c r="I11" s="16"/>
    </row>
    <row r="12" spans="2:9" ht="15">
      <c r="B12" s="14"/>
      <c r="C12" s="20" t="s">
        <v>29</v>
      </c>
      <c r="D12" s="57">
        <v>342</v>
      </c>
      <c r="E12" s="6"/>
      <c r="F12" s="38" t="s">
        <v>92</v>
      </c>
      <c r="I12" s="16"/>
    </row>
    <row r="13" spans="2:9" ht="15">
      <c r="B13" s="14"/>
      <c r="C13" s="20" t="s">
        <v>89</v>
      </c>
      <c r="D13" s="57">
        <v>0</v>
      </c>
      <c r="E13" s="6"/>
      <c r="F13" s="38" t="s">
        <v>94</v>
      </c>
      <c r="I13" s="16"/>
    </row>
    <row r="14" spans="2:9" ht="15">
      <c r="B14" s="14"/>
      <c r="E14" s="6"/>
      <c r="F14" s="24" t="s">
        <v>34</v>
      </c>
      <c r="G14" s="24" t="s">
        <v>23</v>
      </c>
      <c r="I14" s="16"/>
    </row>
    <row r="15" spans="2:9" ht="15">
      <c r="B15" s="14"/>
      <c r="C15" s="23" t="s">
        <v>128</v>
      </c>
      <c r="D15" s="23" t="s">
        <v>23</v>
      </c>
      <c r="E15" s="6"/>
      <c r="F15" s="20" t="s">
        <v>132</v>
      </c>
      <c r="G15" s="57">
        <v>145</v>
      </c>
      <c r="I15" s="16"/>
    </row>
    <row r="16" spans="2:9" ht="15">
      <c r="B16" s="14"/>
      <c r="C16" s="20" t="s">
        <v>151</v>
      </c>
      <c r="D16" s="57">
        <v>0</v>
      </c>
      <c r="E16" s="6"/>
      <c r="F16" s="20" t="s">
        <v>133</v>
      </c>
      <c r="G16" s="57">
        <v>43</v>
      </c>
      <c r="H16" s="15"/>
      <c r="I16" s="16"/>
    </row>
    <row r="17" spans="2:9" ht="15">
      <c r="B17" s="14"/>
      <c r="C17" s="20" t="s">
        <v>152</v>
      </c>
      <c r="D17" s="57">
        <v>0</v>
      </c>
      <c r="E17" s="6"/>
      <c r="F17" s="20" t="s">
        <v>134</v>
      </c>
      <c r="G17" s="57">
        <v>43</v>
      </c>
      <c r="H17" s="15"/>
      <c r="I17" s="16"/>
    </row>
    <row r="18" spans="2:9" ht="15">
      <c r="B18" s="14"/>
      <c r="C18" s="38" t="s">
        <v>90</v>
      </c>
      <c r="E18" s="6"/>
      <c r="F18" s="20" t="s">
        <v>36</v>
      </c>
      <c r="G18" s="57">
        <v>108</v>
      </c>
      <c r="H18" s="15"/>
      <c r="I18" s="16"/>
    </row>
    <row r="19" spans="2:9" ht="15">
      <c r="B19" s="14"/>
      <c r="E19" s="6"/>
      <c r="H19" s="15"/>
      <c r="I19" s="16"/>
    </row>
    <row r="20" spans="2:9" ht="29.25" customHeight="1">
      <c r="B20" s="14"/>
      <c r="C20" s="51" t="s">
        <v>33</v>
      </c>
      <c r="D20" s="51" t="s">
        <v>23</v>
      </c>
      <c r="E20" s="6"/>
      <c r="F20" s="39" t="s">
        <v>115</v>
      </c>
      <c r="G20" s="39" t="s">
        <v>31</v>
      </c>
      <c r="H20" s="40" t="s">
        <v>73</v>
      </c>
      <c r="I20" s="16"/>
    </row>
    <row r="21" spans="2:9" ht="15">
      <c r="B21" s="14"/>
      <c r="C21" s="68" t="s">
        <v>129</v>
      </c>
      <c r="D21" s="69">
        <v>151</v>
      </c>
      <c r="E21" s="6"/>
      <c r="F21" s="20" t="s">
        <v>69</v>
      </c>
      <c r="G21" s="57">
        <v>10</v>
      </c>
      <c r="H21" s="57">
        <v>10</v>
      </c>
      <c r="I21" s="16"/>
    </row>
    <row r="22" spans="2:9" ht="15" customHeight="1">
      <c r="B22" s="14"/>
      <c r="C22" s="68" t="s">
        <v>91</v>
      </c>
      <c r="D22" s="69">
        <v>80</v>
      </c>
      <c r="E22" s="6"/>
      <c r="F22" s="20" t="s">
        <v>70</v>
      </c>
      <c r="G22" s="57">
        <v>6</v>
      </c>
      <c r="H22" s="57">
        <v>3</v>
      </c>
      <c r="I22" s="16"/>
    </row>
    <row r="23" spans="2:9" ht="24.75">
      <c r="B23" s="14"/>
      <c r="C23" s="80" t="s">
        <v>130</v>
      </c>
      <c r="D23" s="80"/>
      <c r="E23" s="6"/>
      <c r="F23" s="20" t="s">
        <v>71</v>
      </c>
      <c r="G23" s="57">
        <v>19</v>
      </c>
      <c r="H23" s="57">
        <v>19</v>
      </c>
      <c r="I23" s="16"/>
    </row>
    <row r="24" spans="2:9" ht="15">
      <c r="B24" s="14"/>
      <c r="C24" s="15"/>
      <c r="E24" s="6"/>
      <c r="F24" s="20" t="s">
        <v>72</v>
      </c>
      <c r="G24" s="57">
        <v>8</v>
      </c>
      <c r="H24" s="57">
        <v>8</v>
      </c>
      <c r="I24" s="16"/>
    </row>
    <row r="25" spans="2:9" ht="30" customHeight="1">
      <c r="B25" s="14"/>
      <c r="C25" s="76" t="str">
        <f>"Seleccione "&amp;W3&amp;" procesos teminados en el  segundo semestre de 2020 y llene la siguiente tabla:"</f>
        <v>Seleccione 0 procesos teminados en el  segundo semestre de 2020 y llene la siguiente tabla:</v>
      </c>
      <c r="D25" s="77"/>
      <c r="E25" s="6"/>
      <c r="F25" s="111" t="s">
        <v>131</v>
      </c>
      <c r="G25" s="111"/>
      <c r="H25" s="111"/>
      <c r="I25" s="16"/>
    </row>
    <row r="26" spans="2:9" ht="15.75" thickBot="1">
      <c r="B26" s="14"/>
      <c r="C26" s="78"/>
      <c r="D26" s="79"/>
      <c r="E26" s="6"/>
      <c r="F26" s="70"/>
      <c r="G26" s="15"/>
      <c r="H26" s="15"/>
      <c r="I26" s="16"/>
    </row>
    <row r="27" spans="2:9" ht="15.75" thickBot="1">
      <c r="B27" s="14"/>
      <c r="C27" s="51" t="s">
        <v>103</v>
      </c>
      <c r="D27" s="51" t="s">
        <v>23</v>
      </c>
      <c r="E27" s="6"/>
      <c r="F27" s="107" t="s">
        <v>102</v>
      </c>
      <c r="G27" s="108"/>
      <c r="H27" s="109"/>
      <c r="I27" s="16"/>
    </row>
    <row r="28" spans="2:9" ht="15">
      <c r="B28" s="14"/>
      <c r="C28" s="20" t="s">
        <v>95</v>
      </c>
      <c r="D28" s="57">
        <v>0</v>
      </c>
      <c r="E28" s="6"/>
      <c r="F28" s="98" t="s">
        <v>159</v>
      </c>
      <c r="G28" s="99"/>
      <c r="H28" s="100"/>
      <c r="I28" s="16"/>
    </row>
    <row r="29" spans="2:9" ht="15">
      <c r="B29" s="14"/>
      <c r="C29" s="20" t="s">
        <v>96</v>
      </c>
      <c r="D29" s="57">
        <v>0</v>
      </c>
      <c r="E29" s="6"/>
      <c r="F29" s="101"/>
      <c r="G29" s="102"/>
      <c r="H29" s="103"/>
      <c r="I29" s="16"/>
    </row>
    <row r="30" spans="2:9" ht="15">
      <c r="B30" s="14"/>
      <c r="C30" s="20" t="s">
        <v>97</v>
      </c>
      <c r="D30" s="57">
        <v>0</v>
      </c>
      <c r="E30" s="6"/>
      <c r="F30" s="101"/>
      <c r="G30" s="102"/>
      <c r="H30" s="103"/>
      <c r="I30" s="16"/>
    </row>
    <row r="31" spans="2:9" ht="15">
      <c r="B31" s="14"/>
      <c r="C31" s="20" t="s">
        <v>98</v>
      </c>
      <c r="D31" s="57">
        <v>0</v>
      </c>
      <c r="E31" s="6"/>
      <c r="F31" s="101"/>
      <c r="G31" s="102"/>
      <c r="H31" s="103"/>
      <c r="I31" s="16"/>
    </row>
    <row r="32" spans="2:9" ht="15">
      <c r="B32" s="14"/>
      <c r="C32" s="20" t="s">
        <v>99</v>
      </c>
      <c r="D32" s="57">
        <v>0</v>
      </c>
      <c r="E32" s="6"/>
      <c r="F32" s="101"/>
      <c r="G32" s="102"/>
      <c r="H32" s="103"/>
      <c r="I32" s="16"/>
    </row>
    <row r="33" spans="2:9" ht="15.75" thickBot="1">
      <c r="B33" s="14"/>
      <c r="C33" s="15"/>
      <c r="E33" s="6"/>
      <c r="F33" s="104"/>
      <c r="G33" s="105"/>
      <c r="H33" s="106"/>
      <c r="I33" s="16"/>
    </row>
    <row r="34" spans="2:9" ht="15.75" thickBot="1">
      <c r="B34" s="17"/>
      <c r="C34" s="18"/>
      <c r="D34" s="18"/>
      <c r="E34" s="18"/>
      <c r="F34" s="18"/>
      <c r="G34" s="18"/>
      <c r="H34" s="18"/>
      <c r="I34" s="19"/>
    </row>
  </sheetData>
  <sheetProtection algorithmName="SHA-512" hashValue="iDXW2Pe1kt+h4O6Y/BHSgRazJQPsSi5Cg52Szi1m3YiRMnLmFtb7+cAE3LbxRN3FVj+0YskWT7hAe4XSBkEUPg==" saltValue="MHHAfqXQO87AgWmdgmo8Jw==" spinCount="100000" sheet="1"/>
  <mergeCells count="4">
    <mergeCell ref="F27:H27"/>
    <mergeCell ref="F28:H33"/>
    <mergeCell ref="C6:H6"/>
    <mergeCell ref="F25:H25"/>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3"/>
  <sheetViews>
    <sheetView showGridLines="0" workbookViewId="0" topLeftCell="A1">
      <selection activeCell="F17" sqref="F17:G22"/>
    </sheetView>
  </sheetViews>
  <sheetFormatPr defaultColWidth="11.421875" defaultRowHeight="15"/>
  <cols>
    <col min="1" max="1" width="3.8515625" style="1" customWidth="1"/>
    <col min="2" max="2" width="11.421875" style="1" customWidth="1"/>
    <col min="3" max="3" width="50.8515625" style="1" bestFit="1" customWidth="1"/>
    <col min="4" max="4" width="20.8515625" style="1" customWidth="1"/>
    <col min="5" max="5" width="6.28125" style="1" customWidth="1"/>
    <col min="6" max="6" width="47.8515625" style="1" bestFit="1" customWidth="1"/>
    <col min="7" max="7" width="24.140625" style="1" customWidth="1"/>
    <col min="8" max="8" width="7.28125" style="1" customWidth="1"/>
    <col min="9" max="16384" width="11.421875" style="1" customWidth="1"/>
  </cols>
  <sheetData>
    <row r="1" ht="15.75" thickBot="1"/>
    <row r="2" spans="2:22" ht="15">
      <c r="B2" s="29"/>
      <c r="C2" s="30"/>
      <c r="D2" s="30"/>
      <c r="E2" s="30"/>
      <c r="F2" s="30"/>
      <c r="G2" s="30"/>
      <c r="H2" s="31"/>
      <c r="V2" s="1">
        <f>+D13+D14</f>
        <v>0</v>
      </c>
    </row>
    <row r="3" spans="2:22" ht="15">
      <c r="B3" s="14"/>
      <c r="C3" s="15"/>
      <c r="D3" s="15"/>
      <c r="E3" s="15"/>
      <c r="F3" s="15"/>
      <c r="G3" s="15"/>
      <c r="H3" s="16"/>
      <c r="V3" s="28">
        <f>+IF(V2&lt;=20,V2,IF(ROUNDDOWN(V2*10%,0)&lt;20,20,ROUNDDOWN(V2*10%,0)))</f>
        <v>0</v>
      </c>
    </row>
    <row r="4" spans="2:8" ht="15">
      <c r="B4" s="14"/>
      <c r="C4" s="15"/>
      <c r="D4" s="15"/>
      <c r="E4" s="15"/>
      <c r="F4" s="15"/>
      <c r="G4" s="15"/>
      <c r="H4" s="16"/>
    </row>
    <row r="5" spans="2:8" ht="15">
      <c r="B5" s="14"/>
      <c r="C5" s="15"/>
      <c r="D5" s="15"/>
      <c r="E5" s="15"/>
      <c r="F5" s="15"/>
      <c r="G5" s="15"/>
      <c r="H5" s="16"/>
    </row>
    <row r="6" spans="2:8" ht="15" customHeight="1">
      <c r="B6" s="14"/>
      <c r="C6" s="27"/>
      <c r="D6" s="27"/>
      <c r="E6" s="27"/>
      <c r="G6" s="32"/>
      <c r="H6" s="33"/>
    </row>
    <row r="7" spans="2:8" ht="23.25">
      <c r="B7" s="14"/>
      <c r="C7" s="110" t="s">
        <v>56</v>
      </c>
      <c r="D7" s="110"/>
      <c r="E7" s="110"/>
      <c r="F7" s="110"/>
      <c r="G7" s="110"/>
      <c r="H7" s="33"/>
    </row>
    <row r="8" spans="2:20" ht="15">
      <c r="B8" s="14"/>
      <c r="C8" s="15"/>
      <c r="D8" s="15"/>
      <c r="E8" s="15"/>
      <c r="H8" s="16"/>
      <c r="T8" s="1" t="s">
        <v>13</v>
      </c>
    </row>
    <row r="9" spans="2:20" ht="15" customHeight="1">
      <c r="B9" s="14"/>
      <c r="C9" s="23" t="s">
        <v>135</v>
      </c>
      <c r="D9" s="23" t="s">
        <v>23</v>
      </c>
      <c r="E9" s="6"/>
      <c r="F9" s="94" t="str">
        <f>"Seleccione una muestra de "&amp;V3&amp;" prejudiciales activos registrados antes de 30 de junio de 2020 y complete la siguiente tabla"</f>
        <v>Seleccione una muestra de 0 prejudiciales activos registrados antes de 30 de junio de 2020 y complete la siguiente tabla</v>
      </c>
      <c r="G9" s="95"/>
      <c r="H9" s="16"/>
      <c r="T9" s="1" t="s">
        <v>14</v>
      </c>
    </row>
    <row r="10" spans="2:8" ht="15">
      <c r="B10" s="14"/>
      <c r="C10" s="20" t="s">
        <v>55</v>
      </c>
      <c r="D10" s="57">
        <v>0</v>
      </c>
      <c r="E10" s="6"/>
      <c r="F10" s="96"/>
      <c r="G10" s="97"/>
      <c r="H10" s="16"/>
    </row>
    <row r="11" spans="2:8" ht="15">
      <c r="B11" s="14"/>
      <c r="C11" s="20" t="s">
        <v>57</v>
      </c>
      <c r="D11" s="57">
        <v>0</v>
      </c>
      <c r="E11" s="6"/>
      <c r="F11" s="24" t="s">
        <v>33</v>
      </c>
      <c r="G11" s="24" t="s">
        <v>59</v>
      </c>
      <c r="H11" s="16"/>
    </row>
    <row r="12" spans="2:8" ht="15">
      <c r="B12" s="14"/>
      <c r="C12" s="20" t="s">
        <v>136</v>
      </c>
      <c r="D12" s="57">
        <v>0</v>
      </c>
      <c r="E12" s="6"/>
      <c r="F12" s="36" t="s">
        <v>60</v>
      </c>
      <c r="G12" s="62">
        <v>0</v>
      </c>
      <c r="H12" s="16"/>
    </row>
    <row r="13" spans="2:8" ht="15">
      <c r="B13" s="14"/>
      <c r="C13" s="20" t="s">
        <v>137</v>
      </c>
      <c r="D13" s="57">
        <v>0</v>
      </c>
      <c r="E13" s="6"/>
      <c r="F13" s="20" t="s">
        <v>61</v>
      </c>
      <c r="G13" s="57">
        <v>0</v>
      </c>
      <c r="H13" s="16"/>
    </row>
    <row r="14" spans="2:8" ht="15">
      <c r="B14" s="14"/>
      <c r="C14" s="20" t="s">
        <v>86</v>
      </c>
      <c r="D14" s="57">
        <v>0</v>
      </c>
      <c r="E14" s="6"/>
      <c r="F14"/>
      <c r="G14"/>
      <c r="H14" s="16"/>
    </row>
    <row r="15" spans="2:8" ht="15">
      <c r="B15" s="14"/>
      <c r="E15" s="6"/>
      <c r="F15"/>
      <c r="G15"/>
      <c r="H15" s="16"/>
    </row>
    <row r="16" spans="2:8" ht="15.75" thickBot="1">
      <c r="B16" s="14"/>
      <c r="C16" s="23" t="s">
        <v>140</v>
      </c>
      <c r="D16" s="23" t="s">
        <v>23</v>
      </c>
      <c r="E16" s="6"/>
      <c r="F16" s="112" t="s">
        <v>102</v>
      </c>
      <c r="G16" s="112"/>
      <c r="H16" s="16"/>
    </row>
    <row r="17" spans="2:8" ht="15">
      <c r="B17" s="14"/>
      <c r="C17" s="20" t="s">
        <v>138</v>
      </c>
      <c r="D17" s="57">
        <v>0</v>
      </c>
      <c r="E17" s="6"/>
      <c r="F17" s="113" t="s">
        <v>160</v>
      </c>
      <c r="G17" s="114"/>
      <c r="H17" s="16"/>
    </row>
    <row r="18" spans="2:8" ht="15">
      <c r="B18" s="14"/>
      <c r="C18" s="20" t="s">
        <v>139</v>
      </c>
      <c r="D18" s="57">
        <v>0</v>
      </c>
      <c r="E18" s="6"/>
      <c r="F18" s="115"/>
      <c r="G18" s="116"/>
      <c r="H18" s="16"/>
    </row>
    <row r="19" spans="2:8" ht="15">
      <c r="B19" s="14"/>
      <c r="C19"/>
      <c r="D19"/>
      <c r="E19" s="6"/>
      <c r="F19" s="115"/>
      <c r="G19" s="116"/>
      <c r="H19" s="16"/>
    </row>
    <row r="20" spans="2:8" ht="15">
      <c r="B20" s="14"/>
      <c r="C20"/>
      <c r="D20"/>
      <c r="E20" s="6"/>
      <c r="F20" s="115"/>
      <c r="G20" s="116"/>
      <c r="H20" s="16"/>
    </row>
    <row r="21" spans="2:8" ht="15">
      <c r="B21" s="14"/>
      <c r="E21" s="6"/>
      <c r="F21" s="115"/>
      <c r="G21" s="116"/>
      <c r="H21" s="16"/>
    </row>
    <row r="22" spans="2:8" ht="15.75" thickBot="1">
      <c r="B22" s="14"/>
      <c r="C22" s="15"/>
      <c r="D22" s="15"/>
      <c r="E22" s="6"/>
      <c r="F22" s="117"/>
      <c r="G22" s="118"/>
      <c r="H22" s="16"/>
    </row>
    <row r="23" spans="2:8" ht="15.75" thickBot="1">
      <c r="B23" s="17"/>
      <c r="C23" s="18"/>
      <c r="D23" s="18"/>
      <c r="E23" s="18"/>
      <c r="F23" s="18"/>
      <c r="G23" s="18"/>
      <c r="H23" s="19"/>
    </row>
  </sheetData>
  <sheetProtection algorithmName="SHA-512" hashValue="8cM68jN9F5Zjd0sab5G14RklQBcoxtobUI5ZVSG26pRUmCYjBWApV4MNXpHXAZk46q11zOqXcEGp1/59yA2tmg==" saltValue="5l0sFDkLD8IXu11PRprXbw==" spinCount="100000" sheet="1"/>
  <mergeCells count="4">
    <mergeCell ref="F9:G10"/>
    <mergeCell ref="C7:G7"/>
    <mergeCell ref="F16:G16"/>
    <mergeCell ref="F17:G2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7"/>
  <sheetViews>
    <sheetView showGridLines="0" workbookViewId="0" topLeftCell="A1">
      <selection activeCell="C13" sqref="C13:G16"/>
    </sheetView>
  </sheetViews>
  <sheetFormatPr defaultColWidth="11.421875" defaultRowHeight="15"/>
  <cols>
    <col min="1" max="1" width="3.8515625" style="1" customWidth="1"/>
    <col min="2" max="2" width="11.421875" style="1" customWidth="1"/>
    <col min="3" max="3" width="38.7109375" style="1" bestFit="1" customWidth="1"/>
    <col min="4" max="4" width="20.8515625" style="1" customWidth="1"/>
    <col min="5" max="5" width="6.28125" style="1" customWidth="1"/>
    <col min="6" max="6" width="48.28125" style="1" bestFit="1" customWidth="1"/>
    <col min="7" max="7" width="21.7109375" style="1" customWidth="1"/>
    <col min="8" max="8" width="7.28125" style="1" customWidth="1"/>
    <col min="9" max="16384" width="11.421875" style="1" customWidth="1"/>
  </cols>
  <sheetData>
    <row r="1" ht="15.75" thickBot="1"/>
    <row r="2" spans="2:8" ht="15">
      <c r="B2" s="29"/>
      <c r="C2" s="30"/>
      <c r="D2" s="30"/>
      <c r="E2" s="30"/>
      <c r="F2" s="30"/>
      <c r="G2" s="30"/>
      <c r="H2" s="31"/>
    </row>
    <row r="3" spans="2:22" ht="15">
      <c r="B3" s="14"/>
      <c r="C3" s="15"/>
      <c r="D3" s="15"/>
      <c r="E3" s="15"/>
      <c r="F3" s="15"/>
      <c r="G3" s="15"/>
      <c r="H3" s="16"/>
      <c r="V3" s="28">
        <f>+IF(D10&lt;=10,D10,IF(ROUNDDOWN(D10*10%,0)&gt;10,10,ROUNDDOWN(D10*10%,0)))</f>
        <v>0</v>
      </c>
    </row>
    <row r="4" spans="2:8" ht="15">
      <c r="B4" s="14"/>
      <c r="C4" s="15"/>
      <c r="D4" s="15"/>
      <c r="E4" s="15"/>
      <c r="F4" s="15"/>
      <c r="G4" s="15"/>
      <c r="H4" s="16"/>
    </row>
    <row r="5" spans="2:8" ht="15">
      <c r="B5" s="14"/>
      <c r="C5" s="15"/>
      <c r="D5" s="15"/>
      <c r="E5" s="15"/>
      <c r="F5" s="15"/>
      <c r="G5" s="15"/>
      <c r="H5" s="16"/>
    </row>
    <row r="6" spans="2:8" ht="36.75" customHeight="1">
      <c r="B6" s="14"/>
      <c r="C6" s="34" t="s">
        <v>76</v>
      </c>
      <c r="D6" s="35"/>
      <c r="E6" s="26"/>
      <c r="F6"/>
      <c r="G6"/>
      <c r="H6" s="33"/>
    </row>
    <row r="7" spans="2:20" ht="15">
      <c r="B7" s="14"/>
      <c r="C7" s="15"/>
      <c r="D7" s="15"/>
      <c r="E7" s="15"/>
      <c r="F7"/>
      <c r="G7"/>
      <c r="H7" s="16"/>
      <c r="T7" s="1" t="s">
        <v>13</v>
      </c>
    </row>
    <row r="8" spans="2:20" ht="15">
      <c r="B8" s="14"/>
      <c r="C8" s="23" t="s">
        <v>76</v>
      </c>
      <c r="D8" s="23" t="s">
        <v>23</v>
      </c>
      <c r="E8" s="6"/>
      <c r="F8" s="23" t="s">
        <v>76</v>
      </c>
      <c r="G8" s="23" t="s">
        <v>23</v>
      </c>
      <c r="H8" s="16"/>
      <c r="T8" s="1" t="s">
        <v>14</v>
      </c>
    </row>
    <row r="9" spans="2:8" ht="15">
      <c r="B9" s="14"/>
      <c r="C9" s="20" t="s">
        <v>141</v>
      </c>
      <c r="D9" s="57">
        <v>0</v>
      </c>
      <c r="E9" s="6"/>
      <c r="F9" s="20" t="s">
        <v>142</v>
      </c>
      <c r="G9" s="63">
        <v>0</v>
      </c>
      <c r="H9" s="16"/>
    </row>
    <row r="10" spans="2:8" ht="15">
      <c r="B10" s="14"/>
      <c r="C10" s="20" t="s">
        <v>78</v>
      </c>
      <c r="D10" s="57">
        <v>0</v>
      </c>
      <c r="E10" s="6"/>
      <c r="F10" s="20" t="s">
        <v>100</v>
      </c>
      <c r="G10" s="63">
        <v>0</v>
      </c>
      <c r="H10" s="16"/>
    </row>
    <row r="11" spans="2:8" ht="15">
      <c r="B11" s="14"/>
      <c r="C11" s="15"/>
      <c r="D11" s="61"/>
      <c r="E11" s="6"/>
      <c r="F11" s="15"/>
      <c r="G11" s="64"/>
      <c r="H11" s="16"/>
    </row>
    <row r="12" spans="2:20" ht="15.75" thickBot="1">
      <c r="B12" s="14"/>
      <c r="C12" s="65" t="s">
        <v>104</v>
      </c>
      <c r="D12" s="61"/>
      <c r="E12" s="6"/>
      <c r="F12" s="15"/>
      <c r="G12" s="64"/>
      <c r="H12" s="16"/>
      <c r="T12" s="1">
        <f>IF(D9="",0,1)</f>
        <v>1</v>
      </c>
    </row>
    <row r="13" spans="2:8" ht="15">
      <c r="B13" s="14"/>
      <c r="C13" s="119" t="s">
        <v>163</v>
      </c>
      <c r="D13" s="120"/>
      <c r="E13" s="120"/>
      <c r="F13" s="120"/>
      <c r="G13" s="121"/>
      <c r="H13" s="16"/>
    </row>
    <row r="14" spans="2:8" ht="15">
      <c r="B14" s="14"/>
      <c r="C14" s="122"/>
      <c r="D14" s="123"/>
      <c r="E14" s="123"/>
      <c r="F14" s="123"/>
      <c r="G14" s="124"/>
      <c r="H14" s="16"/>
    </row>
    <row r="15" spans="2:8" ht="15">
      <c r="B15" s="14"/>
      <c r="C15" s="122"/>
      <c r="D15" s="123"/>
      <c r="E15" s="123"/>
      <c r="F15" s="123"/>
      <c r="G15" s="124"/>
      <c r="H15" s="16"/>
    </row>
    <row r="16" spans="2:20" ht="15.75" thickBot="1">
      <c r="B16" s="14"/>
      <c r="C16" s="125"/>
      <c r="D16" s="126"/>
      <c r="E16" s="126"/>
      <c r="F16" s="126"/>
      <c r="G16" s="127"/>
      <c r="H16" s="16"/>
      <c r="T16" s="1">
        <f>IF(G9="",0,1)</f>
        <v>1</v>
      </c>
    </row>
    <row r="17" spans="2:20" ht="15.75" thickBot="1">
      <c r="B17" s="17"/>
      <c r="C17" s="18"/>
      <c r="D17" s="18"/>
      <c r="E17" s="18"/>
      <c r="F17" s="18"/>
      <c r="G17" s="18"/>
      <c r="H17" s="19"/>
      <c r="T17" s="1">
        <f>+T12+T16</f>
        <v>2</v>
      </c>
    </row>
  </sheetData>
  <sheetProtection algorithmName="SHA-512" hashValue="ijilseSxbScgMYPfBbwdT/B9xl1cPmNEOaGwZw/1g5lXqMh8IrOPLGFNEvAyl/utPcoBWeePsuEmufmQmbcKBQ==" saltValue="LWefHhNjw86qf8r+FXt0bQ==" spinCount="100000" sheet="1"/>
  <mergeCells count="1">
    <mergeCell ref="C13:G16"/>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1"/>
  <sheetViews>
    <sheetView showGridLines="0" workbookViewId="0" topLeftCell="A1">
      <selection activeCell="F13" sqref="F13"/>
    </sheetView>
  </sheetViews>
  <sheetFormatPr defaultColWidth="11.421875" defaultRowHeight="15"/>
  <cols>
    <col min="1" max="1" width="3.8515625" style="1" customWidth="1"/>
    <col min="2" max="2" width="11.421875" style="1" customWidth="1"/>
    <col min="3" max="3" width="38.7109375" style="1" bestFit="1" customWidth="1"/>
    <col min="4" max="4" width="20.8515625" style="1" customWidth="1"/>
    <col min="5" max="5" width="6.28125" style="1" customWidth="1"/>
    <col min="6" max="6" width="36.421875" style="1" customWidth="1"/>
    <col min="7" max="7" width="24.140625" style="1" customWidth="1"/>
    <col min="8" max="8" width="7.28125" style="1" customWidth="1"/>
    <col min="9" max="16384" width="11.421875" style="1" customWidth="1"/>
  </cols>
  <sheetData>
    <row r="1" ht="15.75" thickBot="1"/>
    <row r="2" spans="2:8" ht="15">
      <c r="B2" s="29"/>
      <c r="C2" s="30"/>
      <c r="D2" s="30"/>
      <c r="E2" s="30"/>
      <c r="F2" s="30"/>
      <c r="G2" s="30"/>
      <c r="H2" s="31"/>
    </row>
    <row r="3" spans="2:22" ht="15">
      <c r="B3" s="14"/>
      <c r="C3" s="15"/>
      <c r="D3" s="15"/>
      <c r="E3" s="15"/>
      <c r="F3" s="15"/>
      <c r="G3" s="15"/>
      <c r="H3" s="16"/>
      <c r="V3" s="28">
        <f>+IF(D10&lt;=10,D10,IF(ROUNDDOWN(D10*10%,0)&gt;10,10,ROUNDDOWN(D10*10%,0)))</f>
        <v>0</v>
      </c>
    </row>
    <row r="4" spans="2:8" ht="15">
      <c r="B4" s="14"/>
      <c r="C4" s="15"/>
      <c r="D4" s="15"/>
      <c r="E4" s="15"/>
      <c r="F4" s="15"/>
      <c r="G4" s="15"/>
      <c r="H4" s="16"/>
    </row>
    <row r="5" spans="2:8" ht="15">
      <c r="B5" s="14"/>
      <c r="C5" s="15"/>
      <c r="D5" s="15"/>
      <c r="E5" s="15"/>
      <c r="F5" s="15"/>
      <c r="G5" s="15"/>
      <c r="H5" s="16"/>
    </row>
    <row r="6" spans="2:20" ht="21.75" customHeight="1">
      <c r="B6" s="14"/>
      <c r="C6" s="110" t="s">
        <v>8</v>
      </c>
      <c r="D6" s="110"/>
      <c r="E6" s="26"/>
      <c r="F6"/>
      <c r="G6"/>
      <c r="H6" s="33"/>
      <c r="T6" s="1" t="s">
        <v>12</v>
      </c>
    </row>
    <row r="7" spans="2:20" ht="15.75" thickBot="1">
      <c r="B7" s="14"/>
      <c r="C7" s="15"/>
      <c r="D7" s="15"/>
      <c r="E7" s="15"/>
      <c r="F7" s="66" t="s">
        <v>104</v>
      </c>
      <c r="G7"/>
      <c r="H7" s="16"/>
      <c r="T7" s="1" t="s">
        <v>13</v>
      </c>
    </row>
    <row r="8" spans="2:20" ht="15">
      <c r="B8" s="14"/>
      <c r="C8" s="23" t="s">
        <v>32</v>
      </c>
      <c r="D8" s="23" t="s">
        <v>23</v>
      </c>
      <c r="E8" s="6"/>
      <c r="F8" s="98" t="s">
        <v>162</v>
      </c>
      <c r="G8" s="100"/>
      <c r="H8" s="16"/>
      <c r="T8" s="1" t="s">
        <v>14</v>
      </c>
    </row>
    <row r="9" spans="2:8" ht="15">
      <c r="B9" s="14"/>
      <c r="C9" s="20" t="s">
        <v>80</v>
      </c>
      <c r="D9" s="57" t="s">
        <v>13</v>
      </c>
      <c r="E9" s="6"/>
      <c r="F9" s="101"/>
      <c r="G9" s="103"/>
      <c r="H9" s="16"/>
    </row>
    <row r="10" spans="2:8" ht="15.75" thickBot="1">
      <c r="B10" s="14"/>
      <c r="C10" s="20" t="s">
        <v>143</v>
      </c>
      <c r="D10" s="57">
        <v>0</v>
      </c>
      <c r="E10" s="6"/>
      <c r="F10" s="104"/>
      <c r="G10" s="106"/>
      <c r="H10" s="16"/>
    </row>
    <row r="11" spans="2:8" ht="15.75" thickBot="1">
      <c r="B11" s="17"/>
      <c r="C11" s="18"/>
      <c r="D11" s="18"/>
      <c r="E11" s="18"/>
      <c r="F11" s="18"/>
      <c r="G11" s="18"/>
      <c r="H11" s="19"/>
    </row>
  </sheetData>
  <sheetProtection algorithmName="SHA-512" hashValue="L9TzTy7Xcbu6uZUublFRMTn5WebnIKr2X/GWSznNVSVOYhXXZG52n9W2fY3eyyb8DLFzboT/mW175RmbKqaaow==" saltValue="P1vmzjqaB0jy8n+nktEqKw==" spinCount="100000" sheet="1"/>
  <mergeCells count="2">
    <mergeCell ref="C6:D6"/>
    <mergeCell ref="F8:G10"/>
  </mergeCells>
  <dataValidations count="1">
    <dataValidation type="list" allowBlank="1" showInputMessage="1" showErrorMessage="1" sqref="D9">
      <formula1>$T$6:$T$7</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6"/>
  <sheetViews>
    <sheetView showGridLines="0" workbookViewId="0" topLeftCell="A7">
      <selection activeCell="E9" sqref="E9"/>
    </sheetView>
  </sheetViews>
  <sheetFormatPr defaultColWidth="11.421875" defaultRowHeight="15"/>
  <cols>
    <col min="2" max="2" width="33.00390625" style="0" bestFit="1" customWidth="1"/>
    <col min="3" max="3" width="14.57421875" style="0" bestFit="1" customWidth="1"/>
    <col min="5" max="5" width="33.00390625" style="0" bestFit="1" customWidth="1"/>
    <col min="6" max="6" width="14.57421875" style="0" bestFit="1" customWidth="1"/>
  </cols>
  <sheetData>
    <row r="2" spans="2:13" ht="18.75">
      <c r="B2" s="129" t="s">
        <v>10</v>
      </c>
      <c r="C2" s="129"/>
      <c r="D2" s="129"/>
      <c r="E2" s="129"/>
      <c r="F2" s="129"/>
      <c r="G2" s="129"/>
      <c r="H2" s="47"/>
      <c r="I2" s="47"/>
      <c r="J2" s="47"/>
      <c r="K2" s="47"/>
      <c r="L2" s="47"/>
      <c r="M2" s="48"/>
    </row>
    <row r="3" spans="2:13" ht="18.75">
      <c r="B3" s="129" t="s">
        <v>11</v>
      </c>
      <c r="C3" s="129"/>
      <c r="D3" s="129"/>
      <c r="E3" s="129"/>
      <c r="F3" s="129"/>
      <c r="G3" s="129"/>
      <c r="H3" s="47"/>
      <c r="I3" s="47"/>
      <c r="J3" s="47"/>
      <c r="K3" s="47"/>
      <c r="L3" s="47"/>
      <c r="M3" s="48"/>
    </row>
    <row r="4" spans="2:13" ht="23.25">
      <c r="B4" s="41"/>
      <c r="C4" s="41"/>
      <c r="D4" s="41"/>
      <c r="E4" s="41"/>
      <c r="F4" s="41"/>
      <c r="G4" s="41"/>
      <c r="H4" s="41"/>
      <c r="I4" s="41"/>
      <c r="J4" s="41"/>
      <c r="K4" s="41"/>
      <c r="L4" s="41"/>
      <c r="M4" s="41"/>
    </row>
    <row r="5" spans="2:10" ht="15">
      <c r="B5" t="s">
        <v>38</v>
      </c>
      <c r="C5" s="128" t="s">
        <v>155</v>
      </c>
      <c r="D5" s="128"/>
      <c r="E5" s="128"/>
      <c r="F5" s="128"/>
      <c r="G5" s="128"/>
      <c r="H5" s="6"/>
      <c r="I5" s="6"/>
      <c r="J5" s="6"/>
    </row>
    <row r="6" spans="2:10" ht="15">
      <c r="B6" t="s">
        <v>3</v>
      </c>
      <c r="C6" s="128" t="s">
        <v>156</v>
      </c>
      <c r="D6" s="128"/>
      <c r="E6" s="128"/>
      <c r="F6" s="128"/>
      <c r="G6" s="128"/>
      <c r="H6" s="46"/>
      <c r="I6" s="46"/>
      <c r="J6" s="46"/>
    </row>
    <row r="7" spans="8:10" ht="15">
      <c r="H7" s="6"/>
      <c r="I7" s="6"/>
      <c r="J7" s="6"/>
    </row>
    <row r="8" spans="2:6" ht="15">
      <c r="B8" t="s">
        <v>39</v>
      </c>
      <c r="C8" s="44" t="str">
        <f>+IF(SUM(USUARIOS!I12:J17)=0,"Falta diligenciar","")</f>
        <v/>
      </c>
      <c r="E8" t="s">
        <v>84</v>
      </c>
      <c r="F8" s="44" t="str">
        <f>+IF(PREJUDICIALES!$D$10="","Falta  actualizar","")</f>
        <v/>
      </c>
    </row>
    <row r="9" spans="2:6" ht="15">
      <c r="B9" s="43" t="s">
        <v>42</v>
      </c>
      <c r="C9" s="45">
        <f>+SUM(USUARIOS!I12:I17)/(6-SUM(USUARIOS!H12:H17))</f>
        <v>1</v>
      </c>
      <c r="E9" s="43" t="s">
        <v>47</v>
      </c>
      <c r="F9" s="43">
        <f>+PREJUDICIALES!$D$11</f>
        <v>0</v>
      </c>
    </row>
    <row r="10" spans="2:6" ht="15">
      <c r="B10" s="43" t="s">
        <v>40</v>
      </c>
      <c r="C10" s="43">
        <f>+ABOGADOS!$D$12+SUM(USUARIOS!I12:I17)</f>
        <v>5</v>
      </c>
      <c r="E10" s="43" t="s">
        <v>45</v>
      </c>
      <c r="F10" s="45" t="str">
        <f>_xlfn.IFERROR(PREJUDICIALES!$D$11/PREJUDICIALES!$D$10,"")</f>
        <v/>
      </c>
    </row>
    <row r="11" spans="2:6" ht="15">
      <c r="B11" s="43" t="s">
        <v>9</v>
      </c>
      <c r="C11" s="71" t="s">
        <v>118</v>
      </c>
      <c r="E11" s="43" t="s">
        <v>48</v>
      </c>
      <c r="F11" s="45" t="str">
        <f>_xlfn.IFERROR(PREJUDICIALES!$G$13/PREJUDICIALES!$V$3,"")</f>
        <v/>
      </c>
    </row>
    <row r="12" spans="2:3" ht="15">
      <c r="B12" s="43" t="s">
        <v>41</v>
      </c>
      <c r="C12" s="45">
        <f>_xlfn.IFERROR((ABOGADOS!$G$17+ABOGADOS!$G$18+ABOGADOS!$G$19*0.5)/ABOGADOS!D12,"")</f>
        <v>1.75</v>
      </c>
    </row>
    <row r="13" spans="5:6" ht="15">
      <c r="E13" t="s">
        <v>76</v>
      </c>
      <c r="F13" s="44" t="str">
        <f>+IF(ARBITRAMENTOS!T17=0,"Falta  actualizar","")</f>
        <v/>
      </c>
    </row>
    <row r="14" spans="2:6" ht="15">
      <c r="B14" t="s">
        <v>83</v>
      </c>
      <c r="C14" s="44" t="str">
        <f>+IF(JUDICIALES!$D$11="","Falta  actualizar","")</f>
        <v/>
      </c>
      <c r="E14" s="43" t="s">
        <v>46</v>
      </c>
      <c r="F14" s="43">
        <f>+ARBITRAMENTOS!D10</f>
        <v>0</v>
      </c>
    </row>
    <row r="15" spans="2:6" ht="15">
      <c r="B15" s="43" t="s">
        <v>43</v>
      </c>
      <c r="C15" s="43">
        <f>+JUDICIALES!$D$12</f>
        <v>342</v>
      </c>
      <c r="E15" s="43" t="s">
        <v>45</v>
      </c>
      <c r="F15" s="45" t="str">
        <f>_xlfn.IFERROR(ARBITRAMENTOS!D10/ARBITRAMENTOS!D9,"")</f>
        <v/>
      </c>
    </row>
    <row r="16" spans="2:3" ht="15">
      <c r="B16" s="43" t="s">
        <v>45</v>
      </c>
      <c r="C16" s="45">
        <f>_xlfn.IFERROR(JUDICIALES!$D$12/JUDICIALES!$D$11,"")</f>
        <v>1</v>
      </c>
    </row>
    <row r="17" spans="2:6" ht="15">
      <c r="B17" s="43" t="s">
        <v>51</v>
      </c>
      <c r="C17" s="45">
        <f>_xlfn.IFERROR(JUDICIALES!$G$11/JUDICIALES!$G$10,"")</f>
        <v>1</v>
      </c>
      <c r="E17" t="s">
        <v>79</v>
      </c>
      <c r="F17" s="44" t="str">
        <f>+IF(PAGOS!D9="","Falta  actualizar","")</f>
        <v/>
      </c>
    </row>
    <row r="18" spans="2:6" ht="15">
      <c r="B18" s="43" t="s">
        <v>44</v>
      </c>
      <c r="C18" s="43">
        <f>_xlfn.IFERROR(C15/ABOGADOS!$D$12,"")</f>
        <v>171</v>
      </c>
      <c r="E18" s="43" t="s">
        <v>49</v>
      </c>
      <c r="F18" s="43">
        <f>+PAGOS!D10</f>
        <v>0</v>
      </c>
    </row>
    <row r="19" spans="2:6" ht="15">
      <c r="B19" s="43" t="s">
        <v>82</v>
      </c>
      <c r="C19" s="45">
        <f>_xlfn.IFERROR(1-(JUDICIALES!$H$22+JUDICIALES!$H$23+JUDICIALES!$H$24)/(JUDICIALES!$G$22+JUDICIALES!$G$23+JUDICIALES!$G$24),"")</f>
        <v>0.09090909090909094</v>
      </c>
      <c r="E19" s="43" t="s">
        <v>50</v>
      </c>
      <c r="F19" s="43" t="str">
        <f>+IF(PAGOS!D9="No","No aplica","si")</f>
        <v>No aplica</v>
      </c>
    </row>
    <row r="21" ht="15.75" thickBot="1"/>
    <row r="22" spans="2:6" ht="15">
      <c r="B22" s="2" t="s">
        <v>104</v>
      </c>
      <c r="C22" s="3"/>
      <c r="D22" s="3"/>
      <c r="E22" s="3"/>
      <c r="F22" s="4"/>
    </row>
    <row r="23" spans="2:6" ht="15">
      <c r="B23" s="115" t="s">
        <v>164</v>
      </c>
      <c r="C23" s="130"/>
      <c r="D23" s="130"/>
      <c r="E23" s="130"/>
      <c r="F23" s="116"/>
    </row>
    <row r="24" spans="2:6" ht="15">
      <c r="B24" s="115"/>
      <c r="C24" s="130"/>
      <c r="D24" s="130"/>
      <c r="E24" s="130"/>
      <c r="F24" s="116"/>
    </row>
    <row r="25" spans="2:6" ht="15">
      <c r="B25" s="115"/>
      <c r="C25" s="130"/>
      <c r="D25" s="130"/>
      <c r="E25" s="130"/>
      <c r="F25" s="116"/>
    </row>
    <row r="26" spans="2:6" ht="15.75" thickBot="1">
      <c r="B26" s="117"/>
      <c r="C26" s="131"/>
      <c r="D26" s="131"/>
      <c r="E26" s="131"/>
      <c r="F26" s="118"/>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Garzón Peraza</dc:creator>
  <cp:keywords/>
  <dc:description/>
  <cp:lastModifiedBy>Monica Aparicio Mesa</cp:lastModifiedBy>
  <dcterms:created xsi:type="dcterms:W3CDTF">2020-06-25T21:16:25Z</dcterms:created>
  <dcterms:modified xsi:type="dcterms:W3CDTF">2022-08-17T21:41:41Z</dcterms:modified>
  <cp:category/>
  <cp:version/>
  <cp:contentType/>
  <cp:contentStatus/>
</cp:coreProperties>
</file>